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dmin\Desktop\"/>
    </mc:Choice>
  </mc:AlternateContent>
  <xr:revisionPtr revIDLastSave="0" documentId="13_ncr:1_{CD7AA8E3-1B5D-4D47-AF91-FED9FBF7F8C1}" xr6:coauthVersionLast="47" xr6:coauthVersionMax="47" xr10:uidLastSave="{00000000-0000-0000-0000-000000000000}"/>
  <workbookProtection workbookAlgorithmName="SHA-512" workbookHashValue="/3yiAjAxxUsjJFUVR7163U7NCoNOLvCKX8zaotnpr1HHwoqWiGHERmZQpLIHC1g7O2utNmquVKpNJayNZzORnw==" workbookSaltValue="pSctheyR1PhyOpH57QQWoQ==" workbookSpinCount="100000" lockStructure="1"/>
  <bookViews>
    <workbookView xWindow="-110" yWindow="-110" windowWidth="19420" windowHeight="10420" xr2:uid="{942668C9-127A-4DEE-88ED-9C06C9AD8426}"/>
  </bookViews>
  <sheets>
    <sheet name="【記入】申込書" sheetId="4" r:id="rId1"/>
    <sheet name="管理画面" sheetId="3" state="hidden" r:id="rId2"/>
  </sheets>
  <definedNames>
    <definedName name="_xlnm.Print_Area" localSheetId="0">【記入】申込書!$A$1:$AH$52</definedName>
    <definedName name="_xlnm.Print_Area" localSheetId="1">管理画面!$A$1:$D$31</definedName>
    <definedName name="_xlnm.Print_Titles" localSheetId="1">管理画面!$1:$1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4" l="1"/>
  <c r="AK24" i="4"/>
  <c r="AN25" i="4"/>
  <c r="AM25" i="4"/>
  <c r="AL25" i="4"/>
  <c r="AK25" i="4"/>
  <c r="AJ25" i="4"/>
  <c r="E24" i="4" l="1"/>
  <c r="G111" i="3"/>
  <c r="AS23" i="4" l="1"/>
  <c r="AW24" i="4"/>
  <c r="AV24" i="4"/>
  <c r="AU24" i="4"/>
  <c r="AT24" i="4"/>
  <c r="AS24" i="4"/>
  <c r="AX24" i="4" l="1"/>
  <c r="AY24" i="4" s="1"/>
  <c r="AK42" i="4"/>
  <c r="AK40" i="4"/>
  <c r="AK39" i="4"/>
  <c r="AK38" i="4"/>
  <c r="AK37" i="4"/>
  <c r="AJ37" i="4"/>
  <c r="AL37" i="4" l="1"/>
  <c r="F36" i="4" s="1"/>
  <c r="AL42" i="4"/>
  <c r="F40" i="4" s="1"/>
  <c r="AL40" i="4"/>
  <c r="F39" i="4" s="1"/>
  <c r="AL39" i="4"/>
  <c r="F38" i="4" s="1"/>
  <c r="AL38" i="4"/>
  <c r="F37" i="4" s="1"/>
  <c r="E35" i="4"/>
  <c r="G113" i="3"/>
  <c r="AJ32" i="4" l="1"/>
  <c r="AS12" i="4" l="1"/>
  <c r="AW25" i="4"/>
  <c r="AV25" i="4"/>
  <c r="AU25" i="4"/>
  <c r="AT25" i="4"/>
  <c r="AS25" i="4"/>
  <c r="AT9" i="4"/>
  <c r="AS9" i="4"/>
  <c r="AU8" i="4"/>
  <c r="AT8" i="4"/>
  <c r="AS8" i="4"/>
  <c r="AU7" i="4"/>
  <c r="AT7" i="4"/>
  <c r="AS7" i="4"/>
  <c r="AV6" i="4"/>
  <c r="AU6" i="4"/>
  <c r="AT6" i="4"/>
  <c r="AS6" i="4"/>
  <c r="AU5" i="4"/>
  <c r="AT5" i="4"/>
  <c r="AS5" i="4"/>
  <c r="AU4" i="4"/>
  <c r="AT4" i="4"/>
  <c r="AS4" i="4"/>
  <c r="AS2" i="4" l="1"/>
  <c r="G52" i="3"/>
  <c r="G110" i="3"/>
  <c r="G103" i="3"/>
  <c r="G104" i="3"/>
  <c r="G105" i="3"/>
  <c r="G106" i="3"/>
  <c r="G102" i="3"/>
  <c r="G101" i="3"/>
  <c r="G82" i="3"/>
  <c r="G81" i="3"/>
  <c r="G80" i="3"/>
  <c r="G79" i="3"/>
  <c r="G75" i="3"/>
  <c r="G74" i="3"/>
  <c r="G73" i="3"/>
  <c r="G72" i="3"/>
  <c r="G66" i="3"/>
  <c r="G65" i="3"/>
  <c r="G59" i="3"/>
  <c r="G58" i="3"/>
  <c r="AW4" i="4" l="1"/>
  <c r="AZ4" i="4" s="1"/>
  <c r="AW5" i="4"/>
  <c r="G51" i="3"/>
  <c r="G25" i="3"/>
  <c r="G24" i="3"/>
  <c r="G23" i="3"/>
  <c r="G22" i="3"/>
  <c r="G7" i="3"/>
  <c r="G4" i="3"/>
  <c r="AP30" i="4" l="1"/>
  <c r="AQ30" i="4" s="1"/>
  <c r="AP29" i="4"/>
  <c r="AQ29" i="4" s="1"/>
  <c r="AP28" i="4"/>
  <c r="AQ28" i="4" s="1"/>
  <c r="AP27" i="4"/>
  <c r="AQ27" i="4" s="1"/>
  <c r="AP26" i="4"/>
  <c r="AQ26" i="4" s="1"/>
  <c r="G109" i="3"/>
  <c r="G108" i="3"/>
  <c r="G107" i="3"/>
  <c r="G100" i="3"/>
  <c r="G99" i="3"/>
  <c r="G49" i="3"/>
  <c r="G48" i="3"/>
  <c r="G47" i="3"/>
  <c r="G46" i="3"/>
  <c r="G45" i="3"/>
  <c r="G44" i="3"/>
  <c r="G43" i="3"/>
  <c r="G42" i="3"/>
  <c r="G41" i="3"/>
  <c r="G40" i="3"/>
  <c r="G39" i="3"/>
  <c r="G37" i="3"/>
  <c r="G27" i="3"/>
  <c r="G26" i="3"/>
  <c r="G21" i="3"/>
  <c r="G20" i="3"/>
  <c r="G17" i="3"/>
  <c r="G16" i="3"/>
  <c r="G38" i="3"/>
  <c r="G19" i="3"/>
  <c r="G18" i="3"/>
  <c r="G35" i="3"/>
  <c r="G34" i="3"/>
  <c r="G33" i="3"/>
  <c r="G32" i="3"/>
  <c r="G31" i="3"/>
  <c r="G30" i="3"/>
  <c r="G29" i="3"/>
  <c r="G28" i="3"/>
  <c r="I11" i="3"/>
  <c r="G11" i="3" s="1"/>
  <c r="I8" i="3"/>
  <c r="G8" i="3" s="1"/>
  <c r="R37" i="4" l="1"/>
  <c r="R38" i="4"/>
  <c r="R39" i="4"/>
  <c r="R40" i="4"/>
  <c r="R36" i="4"/>
  <c r="AJ7" i="4"/>
  <c r="G15" i="3" s="1"/>
  <c r="AJ6" i="4"/>
  <c r="G14" i="3" s="1"/>
  <c r="AJ34" i="4"/>
  <c r="AC12" i="4"/>
  <c r="AO25" i="4" s="1"/>
  <c r="A32" i="4" s="1"/>
  <c r="AJ5" i="4"/>
  <c r="G12" i="3" s="1"/>
  <c r="G36" i="3" l="1"/>
  <c r="AW2" i="4"/>
  <c r="A1" i="4" s="1"/>
  <c r="AR28" i="4"/>
  <c r="AS28" i="4" s="1"/>
  <c r="G69" i="3"/>
  <c r="G64" i="3" s="1"/>
  <c r="AR27" i="4"/>
  <c r="AS27" i="4" s="1"/>
  <c r="G62" i="3"/>
  <c r="G57" i="3" s="1"/>
  <c r="AR29" i="4"/>
  <c r="AS29" i="4" s="1"/>
  <c r="G76" i="3"/>
  <c r="G71" i="3" s="1"/>
  <c r="AR30" i="4"/>
  <c r="AS30" i="4" s="1"/>
  <c r="G83" i="3"/>
  <c r="G78" i="3" s="1"/>
  <c r="AR26" i="4"/>
  <c r="AS26" i="4" s="1"/>
  <c r="G55" i="3"/>
  <c r="G50" i="3" s="1"/>
  <c r="AK5" i="4"/>
  <c r="AN5" i="4" s="1"/>
  <c r="AO5" i="4" s="1"/>
  <c r="AP5" i="4" l="1"/>
  <c r="M5" i="4" s="1"/>
  <c r="AQ5" i="4"/>
  <c r="G13" i="3" s="1"/>
</calcChain>
</file>

<file path=xl/sharedStrings.xml><?xml version="1.0" encoding="utf-8"?>
<sst xmlns="http://schemas.openxmlformats.org/spreadsheetml/2006/main" count="330" uniqueCount="280">
  <si>
    <t>令和３年度　ウポポイ（民族共生象徴空間）学校団体　入場予約申込書</t>
    <rPh sb="0" eb="2">
      <t>レイワ</t>
    </rPh>
    <rPh sb="3" eb="5">
      <t>ネンド</t>
    </rPh>
    <rPh sb="11" eb="13">
      <t>ミンゾク</t>
    </rPh>
    <rPh sb="13" eb="15">
      <t>キョウセイ</t>
    </rPh>
    <rPh sb="15" eb="17">
      <t>ショウチョウ</t>
    </rPh>
    <rPh sb="17" eb="19">
      <t>クウカン</t>
    </rPh>
    <rPh sb="20" eb="22">
      <t>ガッコウ</t>
    </rPh>
    <rPh sb="22" eb="24">
      <t>ダンタイ</t>
    </rPh>
    <rPh sb="25" eb="27">
      <t>ニュウジョウ</t>
    </rPh>
    <rPh sb="27" eb="29">
      <t>ヨヤク</t>
    </rPh>
    <rPh sb="29" eb="32">
      <t>モウシコミショ</t>
    </rPh>
    <phoneticPr fontId="1"/>
  </si>
  <si>
    <t>申込日</t>
    <rPh sb="0" eb="2">
      <t>モウシコ</t>
    </rPh>
    <rPh sb="2" eb="3">
      <t>ニチ</t>
    </rPh>
    <phoneticPr fontId="1"/>
  </si>
  <si>
    <t>入場日時</t>
    <rPh sb="0" eb="2">
      <t>ニュウジョウ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</si>
  <si>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</si>
  <si>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</si>
  <si>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</si>
  <si>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</si>
  <si>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</si>
  <si>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</si>
  <si>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</si>
  <si>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分頃まで</t>
    <rPh sb="0" eb="1">
      <t>フン</t>
    </rPh>
    <rPh sb="1" eb="2">
      <t>コロ</t>
    </rPh>
    <phoneticPr fontId="1"/>
  </si>
  <si>
    <t>フリガナ</t>
    <phoneticPr fontId="1"/>
  </si>
  <si>
    <t>クラス数</t>
    <rPh sb="3" eb="4">
      <t>スウ</t>
    </rPh>
    <phoneticPr fontId="1"/>
  </si>
  <si>
    <t>学校長印</t>
    <rPh sb="0" eb="2">
      <t>ガッコウ</t>
    </rPh>
    <rPh sb="2" eb="3">
      <t>チョウ</t>
    </rPh>
    <rPh sb="3" eb="4">
      <t>ジルシ</t>
    </rPh>
    <phoneticPr fontId="1"/>
  </si>
  <si>
    <t>引率教員
代表者名</t>
    <rPh sb="0" eb="2">
      <t>インソツ</t>
    </rPh>
    <rPh sb="2" eb="4">
      <t>キョウイン</t>
    </rPh>
    <rPh sb="5" eb="8">
      <t>ダイヒョウシャ</t>
    </rPh>
    <rPh sb="8" eb="9">
      <t>メイ</t>
    </rPh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</si>
  <si>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</si>
  <si>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</si>
  <si>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</si>
  <si>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</si>
  <si>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引率教員</t>
    <rPh sb="0" eb="2">
      <t>インソツ</t>
    </rPh>
    <rPh sb="2" eb="4">
      <t>キョウイン</t>
    </rPh>
    <phoneticPr fontId="1"/>
  </si>
  <si>
    <t>カメラマン</t>
    <phoneticPr fontId="1"/>
  </si>
  <si>
    <t>人数合計</t>
    <rPh sb="0" eb="2">
      <t>ニンズウ</t>
    </rPh>
    <rPh sb="2" eb="4">
      <t>ゴウケイ</t>
    </rPh>
    <phoneticPr fontId="1"/>
  </si>
  <si>
    <t>来場方法</t>
    <rPh sb="0" eb="2">
      <t>ライジョウ</t>
    </rPh>
    <rPh sb="2" eb="4">
      <t>ホウホウ</t>
    </rPh>
    <phoneticPr fontId="1"/>
  </si>
  <si>
    <t>台</t>
    <rPh sb="0" eb="1">
      <t>ダイ</t>
    </rPh>
    <phoneticPr fontId="1"/>
  </si>
  <si>
    <t>会社名</t>
    <rPh sb="0" eb="3">
      <t>カイシャメイ</t>
    </rPh>
    <phoneticPr fontId="1"/>
  </si>
  <si>
    <t>支店（営業所）名</t>
    <rPh sb="0" eb="2">
      <t>シテン</t>
    </rPh>
    <rPh sb="3" eb="6">
      <t>エイギョウショ</t>
    </rPh>
    <rPh sb="7" eb="8">
      <t>メイ</t>
    </rPh>
    <phoneticPr fontId="1"/>
  </si>
  <si>
    <t>担当者名</t>
    <rPh sb="0" eb="3">
      <t>タントウシャ</t>
    </rPh>
    <rPh sb="3" eb="4">
      <t>メイ</t>
    </rPh>
    <phoneticPr fontId="1"/>
  </si>
  <si>
    <t>E-mail</t>
    <phoneticPr fontId="1"/>
  </si>
  <si>
    <t>伝統芸能
上演時間</t>
    <rPh sb="0" eb="2">
      <t>デントウ</t>
    </rPh>
    <rPh sb="2" eb="4">
      <t>ゲイノウ</t>
    </rPh>
    <rPh sb="6" eb="8">
      <t>ジョウエン</t>
    </rPh>
    <rPh sb="8" eb="10">
      <t>ジカン</t>
    </rPh>
    <phoneticPr fontId="1"/>
  </si>
  <si>
    <t>※上演開始15分前までに体験交流ホール前に集合（同時刻までに集合できない場合には観覧できない場合があります）</t>
    <rPh sb="1" eb="3">
      <t>ジョウエン</t>
    </rPh>
    <rPh sb="3" eb="5">
      <t>カイシ</t>
    </rPh>
    <rPh sb="7" eb="8">
      <t>フン</t>
    </rPh>
    <rPh sb="8" eb="9">
      <t>マエ</t>
    </rPh>
    <rPh sb="12" eb="14">
      <t>タイケン</t>
    </rPh>
    <rPh sb="14" eb="16">
      <t>コウリュウ</t>
    </rPh>
    <rPh sb="19" eb="20">
      <t>マエ</t>
    </rPh>
    <rPh sb="21" eb="23">
      <t>シュウゴウ</t>
    </rPh>
    <rPh sb="24" eb="27">
      <t>ドウジコク</t>
    </rPh>
    <rPh sb="30" eb="32">
      <t>シュウゴウ</t>
    </rPh>
    <rPh sb="36" eb="38">
      <t>バアイ</t>
    </rPh>
    <rPh sb="40" eb="42">
      <t>カンラン</t>
    </rPh>
    <rPh sb="46" eb="48">
      <t>バアイ</t>
    </rPh>
    <phoneticPr fontId="1"/>
  </si>
  <si>
    <t>スクール
プログラム
のご案内</t>
    <rPh sb="15" eb="17">
      <t>アンナイ</t>
    </rPh>
    <phoneticPr fontId="1"/>
  </si>
  <si>
    <t>ムックリ
演奏体験
（800円）</t>
    <rPh sb="5" eb="7">
      <t>エンソウ</t>
    </rPh>
    <rPh sb="7" eb="9">
      <t>タイケン</t>
    </rPh>
    <rPh sb="14" eb="15">
      <t>エン</t>
    </rPh>
    <phoneticPr fontId="1"/>
  </si>
  <si>
    <t>希望有無→</t>
    <rPh sb="0" eb="2">
      <t>キボウ</t>
    </rPh>
    <rPh sb="2" eb="4">
      <t>ウム</t>
    </rPh>
    <phoneticPr fontId="1"/>
  </si>
  <si>
    <t>参加人数→</t>
    <rPh sb="0" eb="2">
      <t>サンカ</t>
    </rPh>
    <rPh sb="2" eb="4">
      <t>ニンズウ</t>
    </rPh>
    <phoneticPr fontId="1"/>
  </si>
  <si>
    <t>園内予定</t>
    <rPh sb="0" eb="2">
      <t>エンナイ</t>
    </rPh>
    <rPh sb="2" eb="4">
      <t>ヨテイ</t>
    </rPh>
    <phoneticPr fontId="1"/>
  </si>
  <si>
    <t>昼食弁当</t>
    <rPh sb="0" eb="2">
      <t>チュウショク</t>
    </rPh>
    <rPh sb="2" eb="4">
      <t>ベントウ</t>
    </rPh>
    <phoneticPr fontId="1"/>
  </si>
  <si>
    <t>有無：</t>
    <rPh sb="0" eb="2">
      <t>ウム</t>
    </rPh>
    <phoneticPr fontId="1"/>
  </si>
  <si>
    <t>集合写真撮影</t>
    <rPh sb="0" eb="2">
      <t>シュウゴウ</t>
    </rPh>
    <rPh sb="2" eb="4">
      <t>シャシン</t>
    </rPh>
    <rPh sb="4" eb="6">
      <t>サツエイ</t>
    </rPh>
    <phoneticPr fontId="1"/>
  </si>
  <si>
    <t>〕</t>
    <phoneticPr fontId="1"/>
  </si>
  <si>
    <t>〔 group :</t>
    <phoneticPr fontId="1"/>
  </si>
  <si>
    <t>回答日</t>
    <rPh sb="0" eb="3">
      <t>カイトウビ</t>
    </rPh>
    <phoneticPr fontId="1"/>
  </si>
  <si>
    <t>入場申込をお受けしました。スクールプログラムのご予約可否は以下のとおりです。</t>
    <rPh sb="0" eb="2">
      <t>ニュウジョウ</t>
    </rPh>
    <rPh sb="2" eb="4">
      <t>モウシコミ</t>
    </rPh>
    <rPh sb="6" eb="7">
      <t>ウ</t>
    </rPh>
    <rPh sb="24" eb="26">
      <t>ヨヤク</t>
    </rPh>
    <rPh sb="26" eb="28">
      <t>カヒ</t>
    </rPh>
    <rPh sb="29" eb="31">
      <t>イカ</t>
    </rPh>
    <phoneticPr fontId="1"/>
  </si>
  <si>
    <t xml:space="preserve"> 予約OK</t>
    <rPh sb="1" eb="3">
      <t>ヨヤク</t>
    </rPh>
    <phoneticPr fontId="1"/>
  </si>
  <si>
    <t xml:space="preserve"> 予約不可</t>
    <rPh sb="1" eb="3">
      <t>ヨヤク</t>
    </rPh>
    <rPh sb="3" eb="5">
      <t>フカ</t>
    </rPh>
    <phoneticPr fontId="1"/>
  </si>
  <si>
    <t>はじめてのアイヌ博（30分）</t>
    <rPh sb="8" eb="9">
      <t>ハク</t>
    </rPh>
    <rPh sb="12" eb="13">
      <t>フン</t>
    </rPh>
    <phoneticPr fontId="1"/>
  </si>
  <si>
    <t>アイヌ料理食体験（45分）</t>
    <rPh sb="3" eb="5">
      <t>リョウリ</t>
    </rPh>
    <rPh sb="5" eb="6">
      <t>ショク</t>
    </rPh>
    <rPh sb="6" eb="8">
      <t>タイケン</t>
    </rPh>
    <rPh sb="11" eb="12">
      <t>フン</t>
    </rPh>
    <phoneticPr fontId="1"/>
  </si>
  <si>
    <t>（平日限定プログラム）</t>
    <rPh sb="1" eb="3">
      <t>ヘイジツ</t>
    </rPh>
    <rPh sb="3" eb="5">
      <t>ゲンテイ</t>
    </rPh>
    <phoneticPr fontId="1"/>
  </si>
  <si>
    <t>ムックリ演奏体験（25分）</t>
    <rPh sb="4" eb="6">
      <t>エンソウ</t>
    </rPh>
    <rPh sb="6" eb="8">
      <t>タイケン</t>
    </rPh>
    <rPh sb="11" eb="12">
      <t>フン</t>
    </rPh>
    <phoneticPr fontId="1"/>
  </si>
  <si>
    <t>&lt;通信欄&gt;</t>
    <rPh sb="1" eb="4">
      <t>ツウシンラン</t>
    </rPh>
    <phoneticPr fontId="1"/>
  </si>
  <si>
    <t>※予約受付回答書の返信後1ヵ月以内に、学校長印を押印した申込書（PDF）を提出いただき正式申込とさせていただきます。</t>
    <phoneticPr fontId="1"/>
  </si>
  <si>
    <t>※令和3年度においても、コロナウイルス感染防止のための入場・入館制限の継続を前提に学校団体の受入をさせていただくため、</t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</si>
  <si>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</si>
  <si>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</si>
  <si>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group@ainu-upopoy.jp</t>
    <phoneticPr fontId="1"/>
  </si>
  <si>
    <t>名</t>
    <rPh sb="0" eb="1">
      <t>メイ</t>
    </rPh>
    <phoneticPr fontId="1"/>
  </si>
  <si>
    <t>持参・外注：</t>
    <rPh sb="0" eb="2">
      <t>ジサン</t>
    </rPh>
    <rPh sb="3" eb="5">
      <t>ガイチュウ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</si>
  <si>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</si>
  <si>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</si>
  <si>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</si>
  <si>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</si>
  <si>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</si>
  <si>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</si>
  <si>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貸切バス</t>
    <rPh sb="0" eb="2">
      <t>カシキリ</t>
    </rPh>
    <phoneticPr fontId="1"/>
  </si>
  <si>
    <t>普通車</t>
    <rPh sb="0" eb="3">
      <t>フツウシャ</t>
    </rPh>
    <phoneticPr fontId="1"/>
  </si>
  <si>
    <t>Ｊ　Ｒ</t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</si>
  <si>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</si>
  <si>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</si>
  <si>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</si>
  <si>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持参</t>
    <rPh sb="0" eb="2">
      <t>ジサン</t>
    </rPh>
    <phoneticPr fontId="1"/>
  </si>
  <si>
    <t>外注</t>
    <rPh sb="0" eb="2">
      <t>ガイチュウ</t>
    </rPh>
    <phoneticPr fontId="1"/>
  </si>
  <si>
    <t>■</t>
    <phoneticPr fontId="1"/>
  </si>
  <si>
    <t>□</t>
  </si>
  <si>
    <t>□</t>
    <phoneticPr fontId="1"/>
  </si>
  <si>
    <t>）</t>
    <phoneticPr fontId="1"/>
  </si>
  <si>
    <t xml:space="preserve">（バス会社名 ： </t>
    <rPh sb="3" eb="5">
      <t>ガイシャ</t>
    </rPh>
    <rPh sb="5" eb="6">
      <t>メイ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</si>
  <si>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</si>
  <si>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</si>
  <si>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人　　数</t>
    <rPh sb="0" eb="1">
      <t>ヒト</t>
    </rPh>
    <rPh sb="3" eb="4">
      <t>スウ</t>
    </rPh>
    <phoneticPr fontId="1"/>
  </si>
  <si>
    <t>通 信 欄</t>
    <rPh sb="0" eb="1">
      <t>ツウ</t>
    </rPh>
    <rPh sb="2" eb="3">
      <t>ノブ</t>
    </rPh>
    <rPh sb="4" eb="5">
      <t>ラン</t>
    </rPh>
    <phoneticPr fontId="1"/>
  </si>
  <si>
    <t>学　　年</t>
    <rPh sb="0" eb="1">
      <t>ガク</t>
    </rPh>
    <rPh sb="3" eb="4">
      <t>ネン</t>
    </rPh>
    <phoneticPr fontId="1"/>
  </si>
  <si>
    <t>高 校 生</t>
    <rPh sb="0" eb="1">
      <t>コウ</t>
    </rPh>
    <rPh sb="2" eb="3">
      <t>コウ</t>
    </rPh>
    <rPh sb="4" eb="5">
      <t>セイ</t>
    </rPh>
    <phoneticPr fontId="1"/>
  </si>
  <si>
    <t>中 学 生</t>
    <rPh sb="0" eb="1">
      <t>ナカ</t>
    </rPh>
    <rPh sb="2" eb="3">
      <t>ガク</t>
    </rPh>
    <rPh sb="4" eb="5">
      <t>セイ</t>
    </rPh>
    <phoneticPr fontId="1"/>
  </si>
  <si>
    <t>小 学 生</t>
    <rPh sb="0" eb="1">
      <t>ショウ</t>
    </rPh>
    <rPh sb="2" eb="3">
      <t>ガク</t>
    </rPh>
    <rPh sb="4" eb="5">
      <t>セイ</t>
    </rPh>
    <phoneticPr fontId="1"/>
  </si>
  <si>
    <t>看 護 師</t>
    <rPh sb="0" eb="1">
      <t>ミ</t>
    </rPh>
    <rPh sb="2" eb="3">
      <t>マモル</t>
    </rPh>
    <rPh sb="4" eb="5">
      <t>シ</t>
    </rPh>
    <phoneticPr fontId="1"/>
  </si>
  <si>
    <t>添 乗 員</t>
    <rPh sb="0" eb="1">
      <t>テン</t>
    </rPh>
    <rPh sb="2" eb="3">
      <t>ジョウ</t>
    </rPh>
    <rPh sb="4" eb="5">
      <t>イン</t>
    </rPh>
    <phoneticPr fontId="1"/>
  </si>
  <si>
    <t>住 所</t>
    <rPh sb="0" eb="1">
      <t>ジュウ</t>
    </rPh>
    <rPh sb="2" eb="3">
      <t>ショ</t>
    </rPh>
    <phoneticPr fontId="1"/>
  </si>
  <si>
    <t>携帯 ：</t>
    <rPh sb="0" eb="2">
      <t>ケイタイ</t>
    </rPh>
    <phoneticPr fontId="1"/>
  </si>
  <si>
    <t>添乗員</t>
    <rPh sb="0" eb="3">
      <t>テンジョウイン</t>
    </rPh>
    <phoneticPr fontId="1"/>
  </si>
  <si>
    <t>氏名 ：</t>
    <rPh sb="0" eb="2">
      <t>シメイ</t>
    </rPh>
    <phoneticPr fontId="1"/>
  </si>
  <si>
    <t>フードコート利用</t>
    <rPh sb="6" eb="8">
      <t>リヨウ</t>
    </rPh>
    <phoneticPr fontId="1"/>
  </si>
  <si>
    <t>介 護 者</t>
    <rPh sb="0" eb="1">
      <t>スケ</t>
    </rPh>
    <rPh sb="2" eb="3">
      <t>マモル</t>
    </rPh>
    <rPh sb="4" eb="5">
      <t>モノ</t>
    </rPh>
    <phoneticPr fontId="1"/>
  </si>
  <si>
    <t>区分 ：</t>
    <rPh sb="0" eb="2">
      <t>クブン</t>
    </rPh>
    <phoneticPr fontId="1"/>
  </si>
  <si>
    <t>【演算領域】</t>
    <rPh sb="1" eb="3">
      <t>エンザン</t>
    </rPh>
    <rPh sb="3" eb="5">
      <t>リョウイキ</t>
    </rPh>
    <phoneticPr fontId="1"/>
  </si>
  <si>
    <t>受付者：</t>
    <rPh sb="0" eb="2">
      <t>ウケツケ</t>
    </rPh>
    <rPh sb="2" eb="3">
      <t>シャ</t>
    </rPh>
    <phoneticPr fontId="1"/>
  </si>
  <si>
    <r>
      <rPr>
        <b/>
        <sz val="10"/>
        <color theme="1"/>
        <rFont val="ＭＳ Ｐゴシック"/>
        <family val="3"/>
        <charset val="128"/>
      </rPr>
      <t>当日の連絡先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b/>
        <sz val="8"/>
        <color theme="1"/>
        <rFont val="ＭＳ Ｐゴシック"/>
        <family val="3"/>
        <charset val="128"/>
      </rPr>
      <t>（携帯電話番号）</t>
    </r>
    <rPh sb="0" eb="2">
      <t>トウジツ</t>
    </rPh>
    <rPh sb="3" eb="6">
      <t>レンラクサキ</t>
    </rPh>
    <rPh sb="9" eb="11">
      <t>ケイタイ</t>
    </rPh>
    <rPh sb="11" eb="13">
      <t>デンワ</t>
    </rPh>
    <rPh sb="13" eb="15">
      <t>バンゴウ</t>
    </rPh>
    <phoneticPr fontId="1"/>
  </si>
  <si>
    <t>※複数の手段で来場する場合は通信欄にも記入してください。</t>
    <rPh sb="1" eb="3">
      <t>フクスウ</t>
    </rPh>
    <rPh sb="4" eb="6">
      <t>シュダン</t>
    </rPh>
    <rPh sb="7" eb="9">
      <t>ライジョウ</t>
    </rPh>
    <rPh sb="11" eb="13">
      <t>バアイ</t>
    </rPh>
    <rPh sb="14" eb="17">
      <t>ツウシンラン</t>
    </rPh>
    <rPh sb="19" eb="21">
      <t>キニュウ</t>
    </rPh>
    <phoneticPr fontId="1"/>
  </si>
  <si>
    <t>プ ロ グ ラ ム
申 込 希 望</t>
    <rPh sb="10" eb="11">
      <t>シン</t>
    </rPh>
    <rPh sb="12" eb="13">
      <t>コ</t>
    </rPh>
    <rPh sb="14" eb="15">
      <t>ノゾミ</t>
    </rPh>
    <rPh sb="16" eb="17">
      <t>ノゾミ</t>
    </rPh>
    <phoneticPr fontId="1"/>
  </si>
  <si>
    <t xml:space="preserve">学校団体申込用　 E-mail : </t>
    <phoneticPr fontId="1"/>
  </si>
  <si>
    <t>伝統芸能上演鑑賞（25分）</t>
    <phoneticPr fontId="1"/>
  </si>
  <si>
    <t>博物館展示室見学（60分）</t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</si>
  <si>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</si>
  <si>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</si>
  <si>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道東</t>
    <rPh sb="0" eb="2">
      <t>ドウトウ</t>
    </rPh>
    <phoneticPr fontId="1"/>
  </si>
  <si>
    <t>道北</t>
    <rPh sb="0" eb="2">
      <t>ドウホク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</si>
  <si>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</si>
  <si>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</si>
  <si>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</si>
  <si>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</si>
  <si>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</si>
  <si>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</si>
  <si>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</si>
  <si>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</si>
  <si>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芸能</t>
    <rPh sb="0" eb="2">
      <t>ゲイノウ</t>
    </rPh>
    <phoneticPr fontId="1"/>
  </si>
  <si>
    <t>博物</t>
    <rPh sb="0" eb="2">
      <t>ハクブツ</t>
    </rPh>
    <phoneticPr fontId="1"/>
  </si>
  <si>
    <t>はじ</t>
    <phoneticPr fontId="1"/>
  </si>
  <si>
    <t>食</t>
    <rPh sb="0" eb="1">
      <t>ショク</t>
    </rPh>
    <phoneticPr fontId="1"/>
  </si>
  <si>
    <t>ムッ</t>
    <phoneticPr fontId="1"/>
  </si>
  <si>
    <r>
      <t>各プログラムの予約時間など当日の行程については、</t>
    </r>
    <r>
      <rPr>
        <b/>
        <u/>
        <sz val="10"/>
        <rFont val="ＭＳ Ｐゴシック"/>
        <family val="3"/>
        <charset val="128"/>
      </rPr>
      <t>入場日の２ヶ月前</t>
    </r>
    <r>
      <rPr>
        <b/>
        <sz val="10"/>
        <rFont val="ＭＳ Ｐゴシック"/>
        <family val="3"/>
        <charset val="128"/>
      </rPr>
      <t>を目途に通知させていただきますのでご了承願います。</t>
    </r>
    <rPh sb="33" eb="35">
      <t>モクト</t>
    </rPh>
    <phoneticPr fontId="1"/>
  </si>
  <si>
    <t>No.</t>
  </si>
  <si>
    <t>ID</t>
  </si>
  <si>
    <t>取消
コード</t>
  </si>
  <si>
    <t>状態
（取消等の内容）</t>
  </si>
  <si>
    <t>申込年月日</t>
  </si>
  <si>
    <t>変更年月日</t>
  </si>
  <si>
    <t>公印</t>
  </si>
  <si>
    <t>回答年月日</t>
  </si>
  <si>
    <t>入場年月日</t>
  </si>
  <si>
    <t>入場
曜日</t>
  </si>
  <si>
    <t>入場時間</t>
  </si>
  <si>
    <t>退場時間</t>
  </si>
  <si>
    <t>学校名
（フリガナ）</t>
  </si>
  <si>
    <t>学校名
（漢字）</t>
  </si>
  <si>
    <t>学年</t>
  </si>
  <si>
    <t>クラス数</t>
  </si>
  <si>
    <t>郵便番号
（学校）</t>
  </si>
  <si>
    <t>住所
（学校）</t>
  </si>
  <si>
    <t>電話番号
（学校）</t>
  </si>
  <si>
    <t>引率教員
代表者氏名</t>
  </si>
  <si>
    <t>人数
高校生</t>
  </si>
  <si>
    <t>人数
中学生</t>
  </si>
  <si>
    <t>人数
小学生</t>
  </si>
  <si>
    <t>人数
引率教員</t>
  </si>
  <si>
    <t>人数
看護師</t>
  </si>
  <si>
    <t>人数
介護者</t>
  </si>
  <si>
    <t>人数
カメラマン</t>
  </si>
  <si>
    <t>人数
添乗員</t>
  </si>
  <si>
    <t>人数
合計</t>
  </si>
  <si>
    <t>来場方法</t>
  </si>
  <si>
    <t>バス・車
台数</t>
  </si>
  <si>
    <t>バス会社名</t>
  </si>
  <si>
    <t>旅行会社名</t>
  </si>
  <si>
    <t>支店（営業所）名</t>
  </si>
  <si>
    <t>郵便番号
（旅行会社）</t>
  </si>
  <si>
    <t>住所
（旅行会社）</t>
  </si>
  <si>
    <t>電話番号
（旅行会社）</t>
  </si>
  <si>
    <t>担当者氏名
（旅行会社）</t>
  </si>
  <si>
    <t>E-mail
（旅行会社）</t>
  </si>
  <si>
    <t>種別
（当日添乗等）</t>
  </si>
  <si>
    <t>氏名
（当日添乗等）</t>
  </si>
  <si>
    <t>プログラム
6
人数</t>
  </si>
  <si>
    <t>プログラム
6
開始時間</t>
  </si>
  <si>
    <t>プログラム
6
所要時間</t>
  </si>
  <si>
    <t>プログラム
6
料金</t>
  </si>
  <si>
    <t>プログラム
6
部屋割</t>
  </si>
  <si>
    <t>プログラム
6
不可</t>
  </si>
  <si>
    <t>プログラム
6
取消年月日</t>
  </si>
  <si>
    <t>プログラム
7
人数</t>
  </si>
  <si>
    <t>プログラム
7
開始時間</t>
  </si>
  <si>
    <t>プログラム
7
所要時間</t>
  </si>
  <si>
    <t>プログラム
7
料金</t>
  </si>
  <si>
    <t>プログラム
7
部屋割</t>
  </si>
  <si>
    <t>プログラム
7
不可</t>
  </si>
  <si>
    <t>プログラム
7
取消年月日</t>
  </si>
  <si>
    <t>昼食
有無</t>
  </si>
  <si>
    <t>昼食種別</t>
  </si>
  <si>
    <t>昼食場所
1</t>
  </si>
  <si>
    <t>昼食場所
2</t>
  </si>
  <si>
    <t>昼食場所
3</t>
  </si>
  <si>
    <t>昼食場所
4</t>
  </si>
  <si>
    <t>昼食場所
5</t>
  </si>
  <si>
    <t>集合写真
有無</t>
  </si>
  <si>
    <t>特記事項
1</t>
  </si>
  <si>
    <t>特記事項
2</t>
  </si>
  <si>
    <t>group番号</t>
  </si>
  <si>
    <t>変更履歴</t>
  </si>
  <si>
    <t>電話番号（当日添乗等）</t>
    <rPh sb="0" eb="2">
      <t>デンワ</t>
    </rPh>
    <rPh sb="2" eb="4">
      <t>バンゴウ</t>
    </rPh>
    <phoneticPr fontId="1"/>
  </si>
  <si>
    <t>項　　　目</t>
    <rPh sb="0" eb="1">
      <t>コウ</t>
    </rPh>
    <rPh sb="4" eb="5">
      <t>メ</t>
    </rPh>
    <phoneticPr fontId="1"/>
  </si>
  <si>
    <t>【DB登録情報】</t>
    <rPh sb="3" eb="5">
      <t>トウロク</t>
    </rPh>
    <rPh sb="5" eb="7">
      <t>ジョウホウ</t>
    </rPh>
    <phoneticPr fontId="1"/>
  </si>
  <si>
    <t>制限事項</t>
    <phoneticPr fontId="1"/>
  </si>
  <si>
    <t>重複コード</t>
    <phoneticPr fontId="1"/>
  </si>
  <si>
    <t>地域①（市町村）</t>
    <phoneticPr fontId="1"/>
  </si>
  <si>
    <t>地域②（道内外）</t>
    <phoneticPr fontId="1"/>
  </si>
  <si>
    <t>地域③（道内）</t>
    <phoneticPr fontId="1"/>
  </si>
  <si>
    <t>地域④（道外）</t>
    <phoneticPr fontId="1"/>
  </si>
  <si>
    <t>特記事項3</t>
    <phoneticPr fontId="1"/>
  </si>
  <si>
    <t>【追加情報入力欄】</t>
    <rPh sb="1" eb="3">
      <t>ツイカ</t>
    </rPh>
    <rPh sb="3" eb="5">
      <t>ジョウホウ</t>
    </rPh>
    <rPh sb="5" eb="7">
      <t>ニュウリョク</t>
    </rPh>
    <rPh sb="7" eb="8">
      <t>ラン</t>
    </rPh>
    <phoneticPr fontId="1"/>
  </si>
  <si>
    <t>伝統芸能/人数</t>
    <rPh sb="0" eb="2">
      <t>デントウ</t>
    </rPh>
    <rPh sb="2" eb="4">
      <t>ゲイノウ</t>
    </rPh>
    <phoneticPr fontId="1"/>
  </si>
  <si>
    <t>伝統芸能/開始時間</t>
    <phoneticPr fontId="1"/>
  </si>
  <si>
    <t>伝統芸能/所要時間</t>
    <phoneticPr fontId="1"/>
  </si>
  <si>
    <t>伝統芸能/料金</t>
    <phoneticPr fontId="1"/>
  </si>
  <si>
    <t>伝統芸能/部屋割</t>
    <phoneticPr fontId="1"/>
  </si>
  <si>
    <t>伝統芸能/不可</t>
    <phoneticPr fontId="1"/>
  </si>
  <si>
    <t>伝統芸能/取消年月日</t>
    <phoneticPr fontId="1"/>
  </si>
  <si>
    <t>博物館展示/人数</t>
    <rPh sb="0" eb="3">
      <t>ハクブツカン</t>
    </rPh>
    <rPh sb="3" eb="5">
      <t>テンジ</t>
    </rPh>
    <phoneticPr fontId="1"/>
  </si>
  <si>
    <t>博物館展示/開始時間</t>
    <phoneticPr fontId="1"/>
  </si>
  <si>
    <t>博物館展示/所要時間</t>
    <phoneticPr fontId="1"/>
  </si>
  <si>
    <t>博物館展示/料金</t>
    <phoneticPr fontId="1"/>
  </si>
  <si>
    <t>博物館展示/部屋割</t>
    <phoneticPr fontId="1"/>
  </si>
  <si>
    <t>博物館展示/不可</t>
    <phoneticPr fontId="1"/>
  </si>
  <si>
    <t>博物館展示/取消年月日</t>
    <phoneticPr fontId="1"/>
  </si>
  <si>
    <t>はじアイ/人数</t>
    <phoneticPr fontId="1"/>
  </si>
  <si>
    <t>はじアイ/開始時間</t>
    <phoneticPr fontId="1"/>
  </si>
  <si>
    <t>はじアイ/所要時間</t>
    <phoneticPr fontId="1"/>
  </si>
  <si>
    <t>はじアイ/料金</t>
    <phoneticPr fontId="1"/>
  </si>
  <si>
    <t>はじアイ/部屋割</t>
    <phoneticPr fontId="1"/>
  </si>
  <si>
    <t>はじアイ/不可</t>
    <phoneticPr fontId="1"/>
  </si>
  <si>
    <t>はじアイ/取消年月日</t>
    <phoneticPr fontId="1"/>
  </si>
  <si>
    <t>食体験/人数</t>
    <rPh sb="0" eb="1">
      <t>ショク</t>
    </rPh>
    <rPh sb="1" eb="3">
      <t>タイケン</t>
    </rPh>
    <phoneticPr fontId="1"/>
  </si>
  <si>
    <t>食体験/開始時間</t>
    <phoneticPr fontId="1"/>
  </si>
  <si>
    <t>食体験/所要時間</t>
    <phoneticPr fontId="1"/>
  </si>
  <si>
    <t>食体験/料金</t>
    <phoneticPr fontId="1"/>
  </si>
  <si>
    <t>食体験/部屋割</t>
    <phoneticPr fontId="1"/>
  </si>
  <si>
    <t>食体験/不可</t>
    <phoneticPr fontId="1"/>
  </si>
  <si>
    <t>食体験/取消年月日</t>
    <phoneticPr fontId="1"/>
  </si>
  <si>
    <t>ムックリ演奏/人数</t>
    <rPh sb="4" eb="6">
      <t>エンソウ</t>
    </rPh>
    <phoneticPr fontId="1"/>
  </si>
  <si>
    <t>ムックリ演奏/開始時間</t>
    <phoneticPr fontId="1"/>
  </si>
  <si>
    <t>ムックリ演奏/所要時間</t>
    <phoneticPr fontId="1"/>
  </si>
  <si>
    <t>ムックリ演奏/料金</t>
    <phoneticPr fontId="1"/>
  </si>
  <si>
    <t>ムックリ演奏/部屋割</t>
    <phoneticPr fontId="1"/>
  </si>
  <si>
    <t>ムックリ演奏/不可</t>
    <phoneticPr fontId="1"/>
  </si>
  <si>
    <t>ムックリ演奏/取消年月日</t>
    <phoneticPr fontId="1"/>
  </si>
  <si>
    <t>伝統芸能 / 開始時間</t>
    <rPh sb="0" eb="2">
      <t>デントウ</t>
    </rPh>
    <rPh sb="2" eb="4">
      <t>ゲイノウ</t>
    </rPh>
    <rPh sb="7" eb="9">
      <t>カイシ</t>
    </rPh>
    <rPh sb="9" eb="11">
      <t>ジカン</t>
    </rPh>
    <phoneticPr fontId="1"/>
  </si>
  <si>
    <t>伝統芸能 / 所要時間</t>
    <rPh sb="0" eb="2">
      <t>デントウ</t>
    </rPh>
    <rPh sb="2" eb="4">
      <t>ゲイノウ</t>
    </rPh>
    <rPh sb="7" eb="9">
      <t>ショヨウ</t>
    </rPh>
    <rPh sb="9" eb="11">
      <t>ジカン</t>
    </rPh>
    <phoneticPr fontId="1"/>
  </si>
  <si>
    <t>博物館展示 / 開始時間</t>
    <rPh sb="0" eb="3">
      <t>ハクブツカン</t>
    </rPh>
    <rPh sb="3" eb="5">
      <t>テンジ</t>
    </rPh>
    <rPh sb="8" eb="10">
      <t>カイシ</t>
    </rPh>
    <rPh sb="10" eb="12">
      <t>ジカン</t>
    </rPh>
    <phoneticPr fontId="1"/>
  </si>
  <si>
    <t>博物館展示 / 所要時間</t>
    <rPh sb="0" eb="3">
      <t>ハクブツカン</t>
    </rPh>
    <rPh sb="3" eb="5">
      <t>テンジ</t>
    </rPh>
    <rPh sb="8" eb="10">
      <t>ショヨウ</t>
    </rPh>
    <rPh sb="10" eb="12">
      <t>ジカン</t>
    </rPh>
    <phoneticPr fontId="1"/>
  </si>
  <si>
    <t>はじアイ / 開始時間</t>
    <rPh sb="7" eb="9">
      <t>カイシ</t>
    </rPh>
    <rPh sb="9" eb="11">
      <t>ジカン</t>
    </rPh>
    <phoneticPr fontId="1"/>
  </si>
  <si>
    <t>はじアイ / 所要時間</t>
    <rPh sb="7" eb="9">
      <t>ショヨウ</t>
    </rPh>
    <rPh sb="9" eb="11">
      <t>ジカン</t>
    </rPh>
    <phoneticPr fontId="1"/>
  </si>
  <si>
    <t>食体験 / 開始時間</t>
    <rPh sb="0" eb="1">
      <t>ショク</t>
    </rPh>
    <rPh sb="1" eb="3">
      <t>タイケン</t>
    </rPh>
    <rPh sb="6" eb="8">
      <t>カイシ</t>
    </rPh>
    <rPh sb="8" eb="10">
      <t>ジカン</t>
    </rPh>
    <phoneticPr fontId="1"/>
  </si>
  <si>
    <t>食体験 / 所要時間</t>
    <rPh sb="6" eb="8">
      <t>ショヨウ</t>
    </rPh>
    <rPh sb="8" eb="10">
      <t>ジカン</t>
    </rPh>
    <phoneticPr fontId="1"/>
  </si>
  <si>
    <t>ムックリ演奏 / 開始時間</t>
    <rPh sb="4" eb="6">
      <t>エンソウ</t>
    </rPh>
    <rPh sb="9" eb="11">
      <t>カイシ</t>
    </rPh>
    <rPh sb="11" eb="13">
      <t>ジカン</t>
    </rPh>
    <phoneticPr fontId="1"/>
  </si>
  <si>
    <t>ムックリ演奏 / 所要時間</t>
    <rPh sb="9" eb="11">
      <t>ショヨウ</t>
    </rPh>
    <rPh sb="11" eb="13">
      <t>ジカン</t>
    </rPh>
    <phoneticPr fontId="1"/>
  </si>
  <si>
    <t>昼食詳細（外注先など）</t>
    <phoneticPr fontId="1"/>
  </si>
  <si>
    <t>昼食場所　1</t>
    <rPh sb="0" eb="2">
      <t>チュウショク</t>
    </rPh>
    <rPh sb="2" eb="4">
      <t>バショ</t>
    </rPh>
    <phoneticPr fontId="1"/>
  </si>
  <si>
    <t>昼食場所　2</t>
    <rPh sb="0" eb="2">
      <t>チュウショク</t>
    </rPh>
    <rPh sb="2" eb="4">
      <t>バショ</t>
    </rPh>
    <phoneticPr fontId="1"/>
  </si>
  <si>
    <t>昼食場所　3</t>
    <rPh sb="0" eb="2">
      <t>チュウショク</t>
    </rPh>
    <rPh sb="2" eb="4">
      <t>バショ</t>
    </rPh>
    <phoneticPr fontId="1"/>
  </si>
  <si>
    <t>昼食場所　4</t>
    <rPh sb="0" eb="2">
      <t>チュウショク</t>
    </rPh>
    <rPh sb="2" eb="4">
      <t>バショ</t>
    </rPh>
    <phoneticPr fontId="1"/>
  </si>
  <si>
    <t>昼食場所　5</t>
    <rPh sb="0" eb="2">
      <t>チュウショク</t>
    </rPh>
    <rPh sb="2" eb="4">
      <t>バショ</t>
    </rPh>
    <phoneticPr fontId="1"/>
  </si>
  <si>
    <t>特記事項 追記</t>
    <rPh sb="0" eb="2">
      <t>トッキ</t>
    </rPh>
    <rPh sb="2" eb="4">
      <t>ジコウ</t>
    </rPh>
    <rPh sb="5" eb="7">
      <t>ツイキ</t>
    </rPh>
    <phoneticPr fontId="1"/>
  </si>
  <si>
    <t>登　　録　　情　　報</t>
    <rPh sb="0" eb="1">
      <t>ノボル</t>
    </rPh>
    <rPh sb="3" eb="4">
      <t>ロク</t>
    </rPh>
    <rPh sb="6" eb="7">
      <t>ジョウ</t>
    </rPh>
    <rPh sb="9" eb="10">
      <t>ホウ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</si>
  <si>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</si>
  <si>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</si>
  <si>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食体験 / 料金</t>
    <rPh sb="0" eb="1">
      <t>ショク</t>
    </rPh>
    <rPh sb="1" eb="3">
      <t>タイケン</t>
    </rPh>
    <rPh sb="6" eb="8">
      <t>リョウキン</t>
    </rPh>
    <phoneticPr fontId="1"/>
  </si>
  <si>
    <t>食体験 / 部屋割</t>
    <rPh sb="0" eb="1">
      <t>ショク</t>
    </rPh>
    <rPh sb="1" eb="3">
      <t>タイケン</t>
    </rPh>
    <rPh sb="6" eb="8">
      <t>ヘヤ</t>
    </rPh>
    <rPh sb="8" eb="9">
      <t>ワリ</t>
    </rPh>
    <phoneticPr fontId="1"/>
  </si>
  <si>
    <t>ムックリ演奏 / 料金</t>
    <rPh sb="4" eb="6">
      <t>エンソウ</t>
    </rPh>
    <rPh sb="9" eb="11">
      <t>リョウキン</t>
    </rPh>
    <phoneticPr fontId="1"/>
  </si>
  <si>
    <t>ムックリ演奏 / 部屋割</t>
    <rPh sb="4" eb="6">
      <t>エンソウ</t>
    </rPh>
    <rPh sb="9" eb="11">
      <t>ヘヤ</t>
    </rPh>
    <rPh sb="11" eb="12">
      <t>ワリ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</si>
  <si>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</si>
  <si>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</si>
  <si>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取扱旅行会社</t>
    <phoneticPr fontId="1"/>
  </si>
  <si>
    <t>指定時間での
展示室見学</t>
    <rPh sb="0" eb="2">
      <t>シテイ</t>
    </rPh>
    <rPh sb="2" eb="4">
      <t>ジカン</t>
    </rPh>
    <rPh sb="7" eb="10">
      <t>テンジシツ</t>
    </rPh>
    <rPh sb="10" eb="12">
      <t>ケンガク</t>
    </rPh>
    <phoneticPr fontId="1"/>
  </si>
  <si>
    <t>※見学終了後、学校様（引率教員様及び生徒様）にはアンケートをお願いさせていただく場合がありますので、ご協力の程、よろしく</t>
    <rPh sb="1" eb="3">
      <t>ケンガク</t>
    </rPh>
    <rPh sb="3" eb="6">
      <t>シュウリョウゴ</t>
    </rPh>
    <rPh sb="7" eb="9">
      <t>ガッコウ</t>
    </rPh>
    <rPh sb="9" eb="10">
      <t>サマ</t>
    </rPh>
    <rPh sb="11" eb="13">
      <t>インソツ</t>
    </rPh>
    <rPh sb="13" eb="15">
      <t>キョウイン</t>
    </rPh>
    <rPh sb="15" eb="16">
      <t>サマ</t>
    </rPh>
    <rPh sb="16" eb="17">
      <t>オヨ</t>
    </rPh>
    <rPh sb="18" eb="20">
      <t>セイト</t>
    </rPh>
    <rPh sb="20" eb="21">
      <t>サマ</t>
    </rPh>
    <rPh sb="31" eb="32">
      <t>ネガ</t>
    </rPh>
    <rPh sb="40" eb="42">
      <t>バアイ</t>
    </rPh>
    <rPh sb="51" eb="53">
      <t>キョウリョク</t>
    </rPh>
    <rPh sb="54" eb="55">
      <t>ホド</t>
    </rPh>
    <phoneticPr fontId="1"/>
  </si>
  <si>
    <t>お願いいたします。</t>
    <rPh sb="1" eb="2">
      <t>ネガ</t>
    </rPh>
    <phoneticPr fontId="1"/>
  </si>
  <si>
    <t xml:space="preserve">【11～3月】 &lt;平日・土日祝日&gt; 10:30 / 11:30 / 13:30 / 14:30 / 15:30 の 5公演 </t>
    <rPh sb="5" eb="6">
      <t>ガツ</t>
    </rPh>
    <rPh sb="9" eb="11">
      <t>ヘイジツ</t>
    </rPh>
    <rPh sb="12" eb="14">
      <t>ドニチ</t>
    </rPh>
    <rPh sb="14" eb="16">
      <t>シュクジツ</t>
    </rPh>
    <rPh sb="59" eb="61">
      <t>コウエン</t>
    </rPh>
    <phoneticPr fontId="1"/>
  </si>
  <si>
    <t>※必須項目判定</t>
    <rPh sb="1" eb="3">
      <t>ヒッス</t>
    </rPh>
    <rPh sb="3" eb="5">
      <t>コウモク</t>
    </rPh>
    <rPh sb="5" eb="7">
      <t>ハンテイ</t>
    </rPh>
    <phoneticPr fontId="1"/>
  </si>
  <si>
    <r>
      <t xml:space="preserve">
</t>
    </r>
    <r>
      <rPr>
        <sz val="9"/>
        <color theme="0" tint="-0.499984740745262"/>
        <rFont val="ＭＳ Ｐゴシック"/>
        <family val="3"/>
        <charset val="128"/>
      </rPr>
      <t xml:space="preserve"> </t>
    </r>
    <r>
      <rPr>
        <i/>
        <sz val="9"/>
        <color theme="0" tint="-0.499984740745262"/>
        <rFont val="ＭＳ Ｐゴシック"/>
        <family val="3"/>
        <charset val="128"/>
      </rPr>
      <t>※予約申込時には
　  不要です。</t>
    </r>
    <r>
      <rPr>
        <sz val="9"/>
        <color theme="0" tint="-0.499984740745262"/>
        <rFont val="ＭＳ Ｐゴシック"/>
        <family val="3"/>
        <charset val="128"/>
      </rPr>
      <t xml:space="preserve">　
</t>
    </r>
    <r>
      <rPr>
        <sz val="10"/>
        <color theme="0" tint="-0.499984740745262"/>
        <rFont val="ＭＳ Ｐゴシック"/>
        <family val="3"/>
        <charset val="128"/>
      </rPr>
      <t xml:space="preserve">
　　　（ 公 印 ）
</t>
    </r>
    <rPh sb="3" eb="5">
      <t>ヨヤク</t>
    </rPh>
    <rPh sb="5" eb="7">
      <t>モウシコミ</t>
    </rPh>
    <rPh sb="7" eb="8">
      <t>ジ</t>
    </rPh>
    <rPh sb="14" eb="16">
      <t>フヨウ</t>
    </rPh>
    <rPh sb="27" eb="28">
      <t>コウ</t>
    </rPh>
    <rPh sb="29" eb="30">
      <t>イン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</si>
  <si>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</si>
  <si>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体験交流ホール</t>
    <rPh sb="0" eb="2">
      <t>タイケン</t>
    </rPh>
    <rPh sb="2" eb="4">
      <t>コウリュウ</t>
    </rPh>
    <phoneticPr fontId="1"/>
  </si>
  <si>
    <t>伝 統 芸 能
上 演 鑑 賞</t>
    <rPh sb="0" eb="1">
      <t>デン</t>
    </rPh>
    <rPh sb="2" eb="3">
      <t>トウ</t>
    </rPh>
    <rPh sb="4" eb="5">
      <t>ゲイ</t>
    </rPh>
    <rPh sb="6" eb="7">
      <t>ノウ</t>
    </rPh>
    <rPh sb="8" eb="9">
      <t>ジョウ</t>
    </rPh>
    <rPh sb="10" eb="11">
      <t>エン</t>
    </rPh>
    <rPh sb="12" eb="13">
      <t>カガミ</t>
    </rPh>
    <rPh sb="14" eb="15">
      <t>ショウ</t>
    </rPh>
    <phoneticPr fontId="1"/>
  </si>
  <si>
    <t>はじめての
ア イ ヌ 博</t>
    <phoneticPr fontId="1"/>
  </si>
  <si>
    <t>アイヌ料理
食 体 験
（1,100円）</t>
    <rPh sb="3" eb="5">
      <t>リョウリ</t>
    </rPh>
    <rPh sb="6" eb="7">
      <t>ショク</t>
    </rPh>
    <rPh sb="8" eb="9">
      <t>カラダ</t>
    </rPh>
    <rPh sb="10" eb="11">
      <t>ゲン</t>
    </rPh>
    <rPh sb="18" eb="19">
      <t>エン</t>
    </rPh>
    <phoneticPr fontId="1"/>
  </si>
  <si>
    <t>博　物　館</t>
    <rPh sb="0" eb="1">
      <t>ハク</t>
    </rPh>
    <rPh sb="2" eb="3">
      <t>モノ</t>
    </rPh>
    <rPh sb="4" eb="5">
      <t>カン</t>
    </rPh>
    <phoneticPr fontId="1"/>
  </si>
  <si>
    <t>体 験 学 習 館</t>
    <rPh sb="0" eb="1">
      <t>テイ</t>
    </rPh>
    <rPh sb="2" eb="3">
      <t>ゲン</t>
    </rPh>
    <rPh sb="4" eb="5">
      <t>ガク</t>
    </rPh>
    <rPh sb="6" eb="7">
      <t>シュウ</t>
    </rPh>
    <rPh sb="8" eb="9">
      <t>カン</t>
    </rPh>
    <phoneticPr fontId="1"/>
  </si>
  <si>
    <t>下見日</t>
    <rPh sb="2" eb="3">
      <t>ニチ</t>
    </rPh>
    <phoneticPr fontId="1"/>
  </si>
  <si>
    <t>下見日</t>
    <rPh sb="0" eb="2">
      <t>シタミ</t>
    </rPh>
    <rPh sb="2" eb="3">
      <t>ニチ</t>
    </rPh>
    <phoneticPr fontId="1"/>
  </si>
  <si>
    <t>※入力必須の項目が、まだすべて入力されていません。</t>
    <phoneticPr fontId="1"/>
  </si>
  <si>
    <t xml:space="preserve"> ※エラー：アイヌ料理食体験と昼食弁当が両方とも「有」になっています。</t>
    <phoneticPr fontId="1"/>
  </si>
  <si>
    <t xml:space="preserve"> ※エラー：スクールプログラムの参加人数が入場人数を超えています。</t>
    <rPh sb="16" eb="18">
      <t>サンカ</t>
    </rPh>
    <rPh sb="18" eb="20">
      <t>ニンズウ</t>
    </rPh>
    <rPh sb="21" eb="23">
      <t>ニュウジョウ</t>
    </rPh>
    <rPh sb="23" eb="25">
      <t>ニンズウ</t>
    </rPh>
    <rPh sb="26" eb="27">
      <t>コ</t>
    </rPh>
    <phoneticPr fontId="1"/>
  </si>
  <si>
    <r>
      <t xml:space="preserve"> ※</t>
    </r>
    <r>
      <rPr>
        <u/>
        <sz val="10"/>
        <color rgb="FFFF0000"/>
        <rFont val="HG丸ｺﾞｼｯｸM-PRO"/>
        <family val="3"/>
        <charset val="128"/>
      </rPr>
      <t>黄色と水色のセルに記入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2" eb="4">
      <t>キイロ</t>
    </rPh>
    <rPh sb="5" eb="7">
      <t>ミズイロ</t>
    </rPh>
    <rPh sb="11" eb="13">
      <t>キニュウ</t>
    </rPh>
    <phoneticPr fontId="1"/>
  </si>
  <si>
    <t>お問合せＴＥＬ：０１４４－８４－６５３４　（受付時間：平日9：00～17：00/左記日時以外はＥ-ｍａｉｌをご利用ください）</t>
    <rPh sb="27" eb="29">
      <t>ヘイジツ</t>
    </rPh>
    <phoneticPr fontId="1"/>
  </si>
  <si>
    <t>※スクールプログラムの申込を希望される際には、入退場の移動時間（10分）、各会場間の移動時間（15分）を考慮いただき、ご選択を
　 検討いただきますようお願いいたします。また、はじめてのアイヌ博を申込の場合には、事前・事後学習の内容確認のため、博物館の
　 プログラム担当より学校の先生へ直接、実施前にご連絡をさせていただきます。</t>
    <phoneticPr fontId="1"/>
  </si>
  <si>
    <t>【4～10月】 &lt;平日&gt; 9:30 / 10:30 / 11:30 /13:30 /14:30 / 15:30 の 6公演　&lt;土日祝日&gt; 10:30 / 11:30 / 13:30 / 15:30 の 4公演
　　　　　　　　　　　  ※但し、7/17～8/29の平日は 10:30 / 11:30 / 13:30 /15:30 の 4公演</t>
    <rPh sb="5" eb="6">
      <t>ガツ</t>
    </rPh>
    <rPh sb="9" eb="11">
      <t>ヘイジツ</t>
    </rPh>
    <rPh sb="59" eb="61">
      <t>コウエン</t>
    </rPh>
    <rPh sb="63" eb="65">
      <t>ドニチ</t>
    </rPh>
    <rPh sb="65" eb="67">
      <t>シュクジツ</t>
    </rPh>
    <rPh sb="102" eb="104">
      <t>コウエン</t>
    </rPh>
    <rPh sb="119" eb="120">
      <t>タダ</t>
    </rPh>
    <rPh sb="132" eb="134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</si>
</sst>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0"/>
    <numFmt numFmtId="177" formatCode="0&quot;名&quot;\ "/>
    <numFmt numFmtId="178" formatCode="#,##0;&quot;△ &quot;#,##0"/>
    <numFmt numFmtId="179" formatCode="[$-411]ge\.m\.d;@"/>
    <numFmt numFmtId="180" formatCode="h:mm;@"/>
    <numFmt numFmtId="181" formatCode="0&quot;年生&quot;"/>
    <numFmt numFmtId="182" formatCode="0&quot;クラス&quot;"/>
    <numFmt numFmtId="183" formatCode="0_);[Red]\(0\)"/>
    <numFmt numFmtId="184" formatCode="#,##0&quot;円&quot;"/>
    <numFmt numFmtId="185" formatCode="0&quot;分&quot;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10"/>
      <color theme="1" tint="0.34998626667073579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i/>
      <sz val="9"/>
      <color theme="1"/>
      <name val="ＭＳ Ｐゴシック"/>
      <family val="3"/>
      <charset val="128"/>
    </font>
    <font>
      <i/>
      <sz val="9"/>
      <color theme="0" tint="-0.49998474074526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 tint="-0.499984740745262"/>
      <name val="ＭＳ Ｐゴシック"/>
      <family val="3"/>
      <charset val="128"/>
    </font>
    <font>
      <sz val="10"/>
      <color theme="0" tint="-0.499984740745262"/>
      <name val="游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2" fillId="2" borderId="0" xfId="0" applyFont="1" applyFill="1" applyAlignment="1" applyProtection="1"/>
    <xf numFmtId="0" fontId="9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2" xfId="0" applyFont="1" applyFill="1" applyBorder="1" applyProtection="1">
      <alignment vertical="center"/>
    </xf>
    <xf numFmtId="177" fontId="3" fillId="2" borderId="24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8" xfId="0" applyFont="1" applyFill="1" applyBorder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9" xfId="0" applyFont="1" applyFill="1" applyBorder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 shrinkToFit="1"/>
    </xf>
    <xf numFmtId="0" fontId="3" fillId="2" borderId="26" xfId="0" applyFont="1" applyFill="1" applyBorder="1" applyProtection="1">
      <alignment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4" xfId="0" applyFont="1" applyFill="1" applyBorder="1" applyProtection="1">
      <alignment vertical="center"/>
    </xf>
    <xf numFmtId="0" fontId="3" fillId="2" borderId="14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3" fillId="2" borderId="0" xfId="1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15" fillId="2" borderId="0" xfId="0" applyFont="1" applyFill="1" applyProtection="1">
      <alignment vertical="center"/>
    </xf>
    <xf numFmtId="0" fontId="19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16" fillId="4" borderId="53" xfId="0" applyFont="1" applyFill="1" applyBorder="1" applyAlignment="1" applyProtection="1">
      <alignment horizontal="center" vertical="center"/>
    </xf>
    <xf numFmtId="0" fontId="16" fillId="4" borderId="68" xfId="0" applyFont="1" applyFill="1" applyBorder="1" applyAlignment="1" applyProtection="1">
      <alignment horizontal="center" vertical="center"/>
    </xf>
    <xf numFmtId="0" fontId="16" fillId="2" borderId="69" xfId="0" applyFont="1" applyFill="1" applyBorder="1" applyAlignment="1" applyProtection="1">
      <alignment horizontal="left" vertical="center" indent="1"/>
    </xf>
    <xf numFmtId="0" fontId="16" fillId="2" borderId="32" xfId="0" applyFont="1" applyFill="1" applyBorder="1" applyAlignment="1" applyProtection="1">
      <alignment horizontal="left" vertical="center" wrapText="1" indent="1"/>
    </xf>
    <xf numFmtId="0" fontId="16" fillId="2" borderId="32" xfId="0" applyFont="1" applyFill="1" applyBorder="1" applyAlignment="1" applyProtection="1">
      <alignment horizontal="left" vertical="center" indent="1"/>
    </xf>
    <xf numFmtId="0" fontId="16" fillId="2" borderId="70" xfId="0" applyFont="1" applyFill="1" applyBorder="1" applyAlignment="1" applyProtection="1">
      <alignment horizontal="left" vertical="center" indent="1"/>
    </xf>
    <xf numFmtId="0" fontId="24" fillId="2" borderId="1" xfId="0" applyFont="1" applyFill="1" applyBorder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7" fillId="2" borderId="0" xfId="0" applyFont="1" applyFill="1" applyAlignment="1" applyProtection="1">
      <alignment horizontal="left" vertical="center"/>
    </xf>
    <xf numFmtId="0" fontId="27" fillId="2" borderId="0" xfId="0" applyFont="1" applyFill="1" applyProtection="1">
      <alignment vertical="center"/>
    </xf>
    <xf numFmtId="0" fontId="21" fillId="2" borderId="0" xfId="0" applyFont="1" applyFill="1" applyProtection="1">
      <alignment vertical="center"/>
    </xf>
    <xf numFmtId="179" fontId="9" fillId="2" borderId="0" xfId="0" applyNumberFormat="1" applyFont="1" applyFill="1" applyAlignment="1" applyProtection="1">
      <alignment horizontal="left" vertical="center"/>
    </xf>
    <xf numFmtId="180" fontId="9" fillId="2" borderId="0" xfId="0" applyNumberFormat="1" applyFont="1" applyFill="1" applyAlignment="1" applyProtection="1">
      <alignment horizontal="left" vertical="center"/>
    </xf>
    <xf numFmtId="178" fontId="21" fillId="2" borderId="0" xfId="0" applyNumberFormat="1" applyFont="1" applyFill="1" applyAlignment="1" applyProtection="1">
      <alignment horizontal="left" vertical="center"/>
    </xf>
    <xf numFmtId="178" fontId="9" fillId="2" borderId="0" xfId="0" applyNumberFormat="1" applyFont="1" applyFill="1" applyAlignment="1" applyProtection="1">
      <alignment horizontal="left" vertical="center"/>
    </xf>
    <xf numFmtId="0" fontId="9" fillId="2" borderId="0" xfId="0" applyFont="1" applyFill="1" applyProtection="1">
      <alignment vertical="center"/>
    </xf>
    <xf numFmtId="0" fontId="28" fillId="2" borderId="0" xfId="0" applyFont="1" applyFill="1" applyAlignment="1" applyProtection="1">
      <alignment horizontal="left" vertical="center" indent="1"/>
    </xf>
    <xf numFmtId="0" fontId="28" fillId="2" borderId="0" xfId="0" applyFont="1" applyFill="1" applyAlignment="1" applyProtection="1">
      <alignment horizontal="center" vertical="center"/>
    </xf>
    <xf numFmtId="183" fontId="28" fillId="2" borderId="0" xfId="0" applyNumberFormat="1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179" fontId="28" fillId="2" borderId="0" xfId="0" applyNumberFormat="1" applyFont="1" applyFill="1" applyAlignment="1" applyProtection="1">
      <alignment horizontal="center" vertical="center"/>
    </xf>
    <xf numFmtId="180" fontId="28" fillId="2" borderId="82" xfId="0" applyNumberFormat="1" applyFont="1" applyFill="1" applyBorder="1" applyAlignment="1" applyProtection="1">
      <alignment horizontal="left" vertical="center" indent="1"/>
    </xf>
    <xf numFmtId="0" fontId="28" fillId="5" borderId="82" xfId="0" applyFont="1" applyFill="1" applyBorder="1" applyAlignment="1" applyProtection="1">
      <alignment horizontal="center" vertical="center"/>
    </xf>
    <xf numFmtId="0" fontId="28" fillId="2" borderId="82" xfId="0" applyFont="1" applyFill="1" applyBorder="1" applyAlignment="1" applyProtection="1">
      <alignment horizontal="left" vertical="center" indent="1" shrinkToFit="1"/>
    </xf>
    <xf numFmtId="180" fontId="28" fillId="2" borderId="82" xfId="0" applyNumberFormat="1" applyFont="1" applyFill="1" applyBorder="1" applyAlignment="1" applyProtection="1">
      <alignment horizontal="left" vertical="center" wrapText="1" indent="1"/>
    </xf>
    <xf numFmtId="179" fontId="28" fillId="2" borderId="82" xfId="0" applyNumberFormat="1" applyFont="1" applyFill="1" applyBorder="1" applyAlignment="1" applyProtection="1">
      <alignment horizontal="left" vertical="center" indent="1" shrinkToFit="1"/>
    </xf>
    <xf numFmtId="180" fontId="28" fillId="2" borderId="82" xfId="0" applyNumberFormat="1" applyFont="1" applyFill="1" applyBorder="1" applyAlignment="1" applyProtection="1">
      <alignment horizontal="left" vertical="center" indent="1" shrinkToFit="1"/>
    </xf>
    <xf numFmtId="0" fontId="28" fillId="2" borderId="83" xfId="0" applyFont="1" applyFill="1" applyBorder="1" applyAlignment="1" applyProtection="1">
      <alignment horizontal="left" vertical="center" indent="1" shrinkToFit="1"/>
    </xf>
    <xf numFmtId="0" fontId="6" fillId="6" borderId="1" xfId="0" applyFont="1" applyFill="1" applyBorder="1" applyAlignment="1" applyProtection="1">
      <alignment horizontal="right" vertical="center"/>
      <protection locked="0"/>
    </xf>
    <xf numFmtId="0" fontId="5" fillId="7" borderId="26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 shrinkToFit="1"/>
      <protection locked="0"/>
    </xf>
    <xf numFmtId="0" fontId="5" fillId="8" borderId="2" xfId="0" applyFont="1" applyFill="1" applyBorder="1" applyAlignment="1" applyProtection="1">
      <alignment horizontal="center" vertical="center" shrinkToFit="1"/>
      <protection locked="0"/>
    </xf>
    <xf numFmtId="176" fontId="5" fillId="8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71" xfId="0" applyFont="1" applyFill="1" applyBorder="1" applyAlignment="1" applyProtection="1">
      <alignment horizontal="left" vertical="center" indent="1"/>
      <protection locked="0"/>
    </xf>
    <xf numFmtId="0" fontId="16" fillId="7" borderId="72" xfId="0" applyFont="1" applyFill="1" applyBorder="1" applyAlignment="1" applyProtection="1">
      <alignment horizontal="left" vertical="center" indent="1"/>
      <protection locked="0"/>
    </xf>
    <xf numFmtId="185" fontId="16" fillId="7" borderId="72" xfId="0" applyNumberFormat="1" applyFont="1" applyFill="1" applyBorder="1" applyAlignment="1" applyProtection="1">
      <alignment horizontal="left" vertical="center" indent="1"/>
      <protection locked="0"/>
    </xf>
    <xf numFmtId="184" fontId="16" fillId="7" borderId="72" xfId="0" applyNumberFormat="1" applyFont="1" applyFill="1" applyBorder="1" applyAlignment="1" applyProtection="1">
      <alignment horizontal="left" vertical="center" indent="1"/>
      <protection locked="0"/>
    </xf>
    <xf numFmtId="0" fontId="16" fillId="7" borderId="73" xfId="0" applyFont="1" applyFill="1" applyBorder="1" applyAlignment="1" applyProtection="1">
      <alignment horizontal="left" vertical="center" indent="1"/>
      <protection locked="0"/>
    </xf>
    <xf numFmtId="0" fontId="29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 inden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178" fontId="6" fillId="8" borderId="63" xfId="0" applyNumberFormat="1" applyFont="1" applyFill="1" applyBorder="1" applyAlignment="1" applyProtection="1">
      <alignment horizontal="right" vertical="center"/>
      <protection locked="0"/>
    </xf>
    <xf numFmtId="178" fontId="6" fillId="8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6" fillId="8" borderId="46" xfId="0" applyFont="1" applyFill="1" applyBorder="1" applyAlignment="1" applyProtection="1">
      <alignment horizontal="center" vertical="center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6" fillId="8" borderId="48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178" fontId="6" fillId="8" borderId="55" xfId="0" applyNumberFormat="1" applyFont="1" applyFill="1" applyBorder="1" applyAlignment="1" applyProtection="1">
      <alignment horizontal="right" vertical="center"/>
      <protection locked="0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49" fontId="5" fillId="8" borderId="1" xfId="0" applyNumberFormat="1" applyFont="1" applyFill="1" applyBorder="1" applyAlignment="1" applyProtection="1">
      <alignment horizontal="left" vertical="center" indent="1"/>
      <protection locked="0"/>
    </xf>
    <xf numFmtId="49" fontId="5" fillId="8" borderId="22" xfId="0" applyNumberFormat="1" applyFont="1" applyFill="1" applyBorder="1" applyAlignment="1" applyProtection="1">
      <alignment horizontal="left" vertical="center" indent="1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left" vertical="center" indent="1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9" fontId="5" fillId="6" borderId="22" xfId="0" applyNumberFormat="1" applyFont="1" applyFill="1" applyBorder="1" applyAlignment="1" applyProtection="1">
      <alignment horizontal="left" vertical="center" indent="1"/>
      <protection locked="0"/>
    </xf>
    <xf numFmtId="181" fontId="6" fillId="8" borderId="38" xfId="0" applyNumberFormat="1" applyFont="1" applyFill="1" applyBorder="1" applyAlignment="1" applyProtection="1">
      <alignment horizontal="center" vertical="center"/>
      <protection locked="0"/>
    </xf>
    <xf numFmtId="178" fontId="6" fillId="2" borderId="63" xfId="0" applyNumberFormat="1" applyFont="1" applyFill="1" applyBorder="1" applyAlignment="1" applyProtection="1">
      <alignment horizontal="right" vertical="center"/>
    </xf>
    <xf numFmtId="178" fontId="6" fillId="2" borderId="12" xfId="0" applyNumberFormat="1" applyFont="1" applyFill="1" applyBorder="1" applyAlignment="1" applyProtection="1">
      <alignment horizontal="right" vertical="center"/>
    </xf>
    <xf numFmtId="0" fontId="6" fillId="6" borderId="19" xfId="0" applyFont="1" applyFill="1" applyBorder="1" applyAlignment="1" applyProtection="1">
      <alignment horizontal="left" vertical="center" indent="2"/>
      <protection locked="0"/>
    </xf>
    <xf numFmtId="0" fontId="6" fillId="6" borderId="1" xfId="0" applyFont="1" applyFill="1" applyBorder="1" applyAlignment="1" applyProtection="1">
      <alignment horizontal="left" vertical="center" indent="2"/>
      <protection locked="0"/>
    </xf>
    <xf numFmtId="0" fontId="6" fillId="6" borderId="8" xfId="0" applyFont="1" applyFill="1" applyBorder="1" applyAlignment="1" applyProtection="1">
      <alignment horizontal="left" vertical="center" indent="2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182" fontId="6" fillId="6" borderId="38" xfId="0" applyNumberFormat="1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left" vertical="center" wrapText="1" indent="1"/>
    </xf>
    <xf numFmtId="0" fontId="14" fillId="2" borderId="16" xfId="0" applyFont="1" applyFill="1" applyBorder="1" applyAlignment="1" applyProtection="1">
      <alignment horizontal="left" vertical="center" indent="1"/>
    </xf>
    <xf numFmtId="0" fontId="14" fillId="2" borderId="17" xfId="0" applyFont="1" applyFill="1" applyBorder="1" applyAlignment="1" applyProtection="1">
      <alignment horizontal="left" vertical="center" indent="1"/>
    </xf>
    <xf numFmtId="0" fontId="14" fillId="2" borderId="20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horizontal="left" vertical="center" indent="1"/>
    </xf>
    <xf numFmtId="0" fontId="14" fillId="2" borderId="9" xfId="0" applyFont="1" applyFill="1" applyBorder="1" applyAlignment="1" applyProtection="1">
      <alignment horizontal="left" vertical="center" indent="1"/>
    </xf>
    <xf numFmtId="0" fontId="14" fillId="2" borderId="21" xfId="0" applyFont="1" applyFill="1" applyBorder="1" applyAlignment="1" applyProtection="1">
      <alignment horizontal="left" vertical="center" indent="1"/>
    </xf>
    <xf numFmtId="0" fontId="14" fillId="2" borderId="3" xfId="0" applyFont="1" applyFill="1" applyBorder="1" applyAlignment="1" applyProtection="1">
      <alignment horizontal="left" vertical="center" indent="1"/>
    </xf>
    <xf numFmtId="0" fontId="14" fillId="2" borderId="7" xfId="0" applyFont="1" applyFill="1" applyBorder="1" applyAlignment="1" applyProtection="1">
      <alignment horizontal="left" vertical="center" indent="1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6" fillId="8" borderId="16" xfId="0" applyFont="1" applyFill="1" applyBorder="1" applyAlignment="1" applyProtection="1">
      <alignment horizontal="center" vertical="center"/>
      <protection locked="0"/>
    </xf>
    <xf numFmtId="0" fontId="6" fillId="8" borderId="23" xfId="0" applyFont="1" applyFill="1" applyBorder="1" applyAlignment="1" applyProtection="1">
      <alignment horizontal="center" vertical="center"/>
      <protection locked="0"/>
    </xf>
    <xf numFmtId="0" fontId="6" fillId="8" borderId="21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24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left" vertical="center" indent="1" shrinkToFit="1"/>
      <protection locked="0"/>
    </xf>
    <xf numFmtId="0" fontId="5" fillId="8" borderId="22" xfId="0" applyFont="1" applyFill="1" applyBorder="1" applyAlignment="1" applyProtection="1">
      <alignment horizontal="left" vertical="center" indent="1" shrinkToFit="1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left" vertical="center" indent="2" shrinkToFit="1"/>
      <protection locked="0"/>
    </xf>
    <xf numFmtId="0" fontId="6" fillId="6" borderId="1" xfId="0" applyFont="1" applyFill="1" applyBorder="1" applyAlignment="1" applyProtection="1">
      <alignment horizontal="left" vertical="center" indent="2" shrinkToFit="1"/>
      <protection locked="0"/>
    </xf>
    <xf numFmtId="0" fontId="6" fillId="6" borderId="22" xfId="0" applyFont="1" applyFill="1" applyBorder="1" applyAlignment="1" applyProtection="1">
      <alignment horizontal="left" vertical="center" indent="2" shrinkToFit="1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left" vertical="center" indent="1" shrinkToFit="1"/>
      <protection locked="0"/>
    </xf>
    <xf numFmtId="0" fontId="12" fillId="2" borderId="0" xfId="0" applyFont="1" applyFill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8" borderId="10" xfId="0" applyFont="1" applyFill="1" applyBorder="1" applyAlignment="1" applyProtection="1">
      <alignment horizontal="left" vertical="center" indent="1" shrinkToFit="1"/>
      <protection locked="0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 indent="1"/>
    </xf>
    <xf numFmtId="0" fontId="6" fillId="6" borderId="75" xfId="0" applyFont="1" applyFill="1" applyBorder="1" applyAlignment="1" applyProtection="1">
      <alignment horizontal="center" vertical="center"/>
      <protection locked="0"/>
    </xf>
    <xf numFmtId="0" fontId="6" fillId="6" borderId="77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6" borderId="28" xfId="0" applyFont="1" applyFill="1" applyBorder="1" applyAlignment="1" applyProtection="1">
      <alignment horizontal="left" vertical="center" indent="1" shrinkToFit="1"/>
      <protection locked="0"/>
    </xf>
    <xf numFmtId="0" fontId="5" fillId="6" borderId="0" xfId="0" applyFont="1" applyFill="1" applyBorder="1" applyAlignment="1" applyProtection="1">
      <alignment horizontal="left" vertical="center" indent="1" shrinkToFit="1"/>
      <protection locked="0"/>
    </xf>
    <xf numFmtId="0" fontId="5" fillId="6" borderId="9" xfId="0" applyFont="1" applyFill="1" applyBorder="1" applyAlignment="1" applyProtection="1">
      <alignment horizontal="left" vertical="center" indent="1" shrinkToFit="1"/>
      <protection locked="0"/>
    </xf>
    <xf numFmtId="0" fontId="5" fillId="6" borderId="60" xfId="0" applyFont="1" applyFill="1" applyBorder="1" applyAlignment="1" applyProtection="1">
      <alignment horizontal="left" vertical="center" indent="1" shrinkToFit="1"/>
      <protection locked="0"/>
    </xf>
    <xf numFmtId="0" fontId="5" fillId="6" borderId="26" xfId="0" applyFont="1" applyFill="1" applyBorder="1" applyAlignment="1" applyProtection="1">
      <alignment horizontal="left" vertical="center" indent="1" shrinkToFit="1"/>
      <protection locked="0"/>
    </xf>
    <xf numFmtId="0" fontId="5" fillId="6" borderId="61" xfId="0" applyFont="1" applyFill="1" applyBorder="1" applyAlignment="1" applyProtection="1">
      <alignment horizontal="left" vertical="center" indent="1" shrinkToFit="1"/>
      <protection locked="0"/>
    </xf>
    <xf numFmtId="0" fontId="5" fillId="2" borderId="74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7" xfId="0" applyFont="1" applyFill="1" applyBorder="1" applyAlignment="1" applyProtection="1">
      <alignment horizontal="center" vertical="center"/>
    </xf>
    <xf numFmtId="0" fontId="6" fillId="6" borderId="75" xfId="0" applyFont="1" applyFill="1" applyBorder="1" applyAlignment="1" applyProtection="1">
      <alignment horizontal="left" vertical="center" indent="1"/>
      <protection locked="0"/>
    </xf>
    <xf numFmtId="0" fontId="6" fillId="6" borderId="75" xfId="0" applyFont="1" applyFill="1" applyBorder="1" applyAlignment="1" applyProtection="1">
      <alignment vertical="center" shrinkToFit="1"/>
      <protection locked="0"/>
    </xf>
    <xf numFmtId="0" fontId="6" fillId="6" borderId="77" xfId="0" applyFont="1" applyFill="1" applyBorder="1" applyAlignment="1" applyProtection="1">
      <alignment vertical="center" shrinkToFit="1"/>
      <protection locked="0"/>
    </xf>
    <xf numFmtId="0" fontId="5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 indent="1"/>
      <protection locked="0"/>
    </xf>
    <xf numFmtId="0" fontId="2" fillId="3" borderId="62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6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61" xfId="0" applyFont="1" applyFill="1" applyBorder="1" applyAlignment="1" applyProtection="1">
      <alignment horizontal="center" vertical="center" wrapText="1"/>
    </xf>
    <xf numFmtId="0" fontId="11" fillId="2" borderId="60" xfId="0" applyFont="1" applyFill="1" applyBorder="1" applyAlignment="1" applyProtection="1">
      <alignment horizontal="left" vertical="top" indent="2"/>
    </xf>
    <xf numFmtId="0" fontId="11" fillId="2" borderId="26" xfId="0" applyFont="1" applyFill="1" applyBorder="1" applyAlignment="1" applyProtection="1">
      <alignment horizontal="left" vertical="top" indent="2"/>
    </xf>
    <xf numFmtId="0" fontId="11" fillId="2" borderId="61" xfId="0" applyFont="1" applyFill="1" applyBorder="1" applyAlignment="1" applyProtection="1">
      <alignment horizontal="left" vertical="top" indent="2"/>
    </xf>
    <xf numFmtId="0" fontId="5" fillId="2" borderId="52" xfId="0" applyFont="1" applyFill="1" applyBorder="1" applyAlignment="1" applyProtection="1">
      <alignment horizontal="left" vertical="center" wrapText="1"/>
    </xf>
    <xf numFmtId="0" fontId="5" fillId="2" borderId="50" xfId="0" applyFont="1" applyFill="1" applyBorder="1" applyAlignment="1" applyProtection="1">
      <alignment horizontal="left" vertical="center" wrapText="1"/>
    </xf>
    <xf numFmtId="0" fontId="5" fillId="2" borderId="51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distributed" vertical="center" indent="1"/>
    </xf>
    <xf numFmtId="0" fontId="11" fillId="2" borderId="0" xfId="0" applyFont="1" applyFill="1" applyBorder="1" applyAlignment="1" applyProtection="1">
      <alignment horizontal="distributed" vertical="center" indent="1"/>
    </xf>
    <xf numFmtId="0" fontId="11" fillId="2" borderId="9" xfId="0" applyFont="1" applyFill="1" applyBorder="1" applyAlignment="1" applyProtection="1">
      <alignment horizontal="distributed" vertical="center" indent="1"/>
    </xf>
    <xf numFmtId="0" fontId="11" fillId="2" borderId="28" xfId="0" applyFont="1" applyFill="1" applyBorder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left" vertical="center" indent="1"/>
    </xf>
    <xf numFmtId="0" fontId="11" fillId="2" borderId="9" xfId="0" applyFont="1" applyFill="1" applyBorder="1" applyAlignment="1" applyProtection="1">
      <alignment horizontal="left" vertical="center" indent="1"/>
    </xf>
    <xf numFmtId="0" fontId="26" fillId="7" borderId="0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Border="1" applyAlignment="1" applyProtection="1"/>
    <xf numFmtId="0" fontId="6" fillId="6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left" vertical="center" indent="1"/>
      <protection locked="0"/>
    </xf>
    <xf numFmtId="49" fontId="5" fillId="6" borderId="9" xfId="0" applyNumberFormat="1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6" fillId="6" borderId="36" xfId="0" applyFont="1" applyFill="1" applyBorder="1" applyAlignment="1" applyProtection="1">
      <alignment horizontal="left" vertical="center" indent="1"/>
      <protection locked="0"/>
    </xf>
    <xf numFmtId="0" fontId="6" fillId="6" borderId="59" xfId="0" applyFont="1" applyFill="1" applyBorder="1" applyAlignment="1" applyProtection="1">
      <alignment horizontal="left" vertical="center" indent="1"/>
      <protection locked="0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left" vertical="center" indent="1" shrinkToFit="1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left" vertical="top" indent="2"/>
    </xf>
    <xf numFmtId="0" fontId="11" fillId="2" borderId="0" xfId="0" applyFont="1" applyFill="1" applyBorder="1" applyAlignment="1" applyProtection="1">
      <alignment horizontal="left" vertical="top" indent="2"/>
    </xf>
    <xf numFmtId="0" fontId="11" fillId="2" borderId="9" xfId="0" applyFont="1" applyFill="1" applyBorder="1" applyAlignment="1" applyProtection="1">
      <alignment horizontal="left" vertical="top" indent="2"/>
    </xf>
    <xf numFmtId="0" fontId="5" fillId="6" borderId="3" xfId="0" applyFont="1" applyFill="1" applyBorder="1" applyAlignment="1" applyProtection="1">
      <alignment horizontal="left" vertical="center" indent="1" shrinkToFit="1"/>
      <protection locked="0"/>
    </xf>
    <xf numFmtId="0" fontId="6" fillId="6" borderId="19" xfId="0" applyFont="1" applyFill="1" applyBorder="1" applyAlignment="1" applyProtection="1">
      <alignment horizontal="left" vertical="center" indent="1"/>
      <protection locked="0"/>
    </xf>
    <xf numFmtId="0" fontId="6" fillId="6" borderId="1" xfId="0" applyFont="1" applyFill="1" applyBorder="1" applyAlignment="1" applyProtection="1">
      <alignment horizontal="left" vertical="center" indent="1"/>
      <protection locked="0"/>
    </xf>
    <xf numFmtId="0" fontId="6" fillId="6" borderId="22" xfId="0" applyFont="1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CCFF"/>
      <color rgb="FF0066CC"/>
      <color rgb="FF0033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112891</xdr:colOff>
      <xdr:row>22</xdr:row>
      <xdr:rowOff>268113</xdr:rowOff>
    </xdr:from>
    <xdr:to>
      <xdr:col>9</xdr:col>
      <xdr:colOff>28222</xdr:colOff>
      <xdr:row>23</xdr:row>
      <xdr:rowOff>28224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A794CA-0748-4702-9143-EC3F4359782D}"/>
            </a:ext>
          </a:extLst>
        </xdr:cNvPr>
        <xdr:cNvSpPr txBox="1"/>
      </xdr:nvSpPr>
      <xdr:spPr>
        <a:xfrm>
          <a:off x="1552224" y="6187724"/>
          <a:ext cx="719665" cy="261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自動表示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oup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dimension ref="A1:BC53"/>
  <sheetViews>
    <sheetView tabSelected="1" view="pageBreakPreview" zoomScale="90" zoomScaleNormal="90" zoomScaleSheetLayoutView="90" workbookViewId="0">
      <pane xSplit="34" topLeftCell="AI1" activePane="topRight" state="frozen"/>
      <selection pane="topRight" activeCell="A2" sqref="A2:AH2"/>
    </sheetView>
  </sheetViews>
  <sheetFormatPr defaultColWidth="3.08203125" defaultRowHeight="18" customHeight="1" x14ac:dyDescent="0.55000000000000004"/>
  <cols>
    <col min="1" max="4" width="3" style="3" customWidth="1"/>
    <col min="5" max="34" width="3.5" style="3" customWidth="1"/>
    <col min="35" max="35" width="70.58203125" style="2" customWidth="1"/>
    <col min="36" max="42" width="6.58203125" style="2" customWidth="1"/>
    <col min="43" max="45" width="6.58203125" style="49" customWidth="1"/>
    <col min="46" max="46" width="6.58203125" style="50" customWidth="1"/>
    <col min="47" max="47" width="6.58203125" style="51" customWidth="1"/>
    <col min="48" max="48" width="6.75" style="51" customWidth="1"/>
    <col min="49" max="49" width="7.58203125" style="51" customWidth="1"/>
    <col min="50" max="55" width="6.58203125" style="51" customWidth="1"/>
    <col min="56" max="57" width="6.58203125" style="3" customWidth="1"/>
    <col min="58" max="16384" width="3.08203125" style="3"/>
  </cols>
  <sheetData>
    <row r="1" spans="1:52" ht="24.75" customHeight="1" x14ac:dyDescent="0.75">
      <c r="A1" s="242" t="str">
        <f>IF(AZ4=1,"",IF(AW2=1,AX2,""))</f>
        <v/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48" t="s">
        <v>92</v>
      </c>
      <c r="AS1" s="49" t="s">
        <v>262</v>
      </c>
    </row>
    <row r="2" spans="1:52" ht="27" customHeight="1" x14ac:dyDescent="0.55000000000000004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J2" s="48"/>
      <c r="AS2" s="49" t="str">
        <f>AS4&amp;AT4&amp;AU4&amp;AS5&amp;AT5&amp;AU5&amp;AS6&amp;AT6&amp;AU6&amp;AV6&amp;AS7&amp;AT7&amp;AU7&amp;AS8&amp;AT8&amp;AU8&amp;AS9&amp;AT9&amp;AS12&amp;AS23&amp;AY24&amp;AS25&amp;AT25&amp;AU25&amp;AV25&amp;AW25</f>
        <v>nnnnnnnnnnnnnnnnnnnn000000</v>
      </c>
      <c r="AT2" s="49"/>
      <c r="AU2" s="50"/>
      <c r="AV2" s="50"/>
      <c r="AW2" s="49">
        <f>IF(ISERROR(FIND("n",AS2))=TRUE,0,1)</f>
        <v>1</v>
      </c>
      <c r="AX2" s="52" t="s">
        <v>273</v>
      </c>
    </row>
    <row r="3" spans="1:52" ht="3.7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48"/>
      <c r="AT3" s="49"/>
      <c r="AU3" s="50"/>
      <c r="AW3" s="52"/>
    </row>
    <row r="4" spans="1:52" ht="24" customHeight="1" thickBot="1" x14ac:dyDescent="0.6">
      <c r="A4" s="81" t="s">
        <v>276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Y4" s="180" t="s">
        <v>1</v>
      </c>
      <c r="Z4" s="180"/>
      <c r="AA4" s="181" t="s">
        <v>3</v>
      </c>
      <c r="AB4" s="181"/>
      <c r="AC4" s="73"/>
      <c r="AD4" s="6" t="s">
        <v>4</v>
      </c>
      <c r="AE4" s="73"/>
      <c r="AF4" s="6" t="s">
        <v>18</v>
      </c>
      <c r="AG4" s="73"/>
      <c r="AH4" s="6" t="s">
        <v>6</v>
      </c>
      <c r="AQ4" s="2"/>
      <c r="AR4" s="2"/>
      <c r="AS4" s="2" t="str">
        <f>IF(AC4="","n",0)</f>
        <v>n</v>
      </c>
      <c r="AT4" s="2" t="str">
        <f>IF(AE4="","n",0)</f>
        <v>n</v>
      </c>
      <c r="AU4" s="49" t="str">
        <f>IF(AG4="","n",0)</f>
        <v>n</v>
      </c>
      <c r="AW4" s="52" t="str">
        <f>LEFT(AS2,20)</f>
        <v>nnnnnnnnnnnnnnnnnnnn</v>
      </c>
      <c r="AZ4" s="49">
        <f>IF(ISERROR(FIND("0",AW4))=TRUE,1,0)</f>
        <v>1</v>
      </c>
    </row>
    <row r="5" spans="1:52" ht="24" customHeight="1" thickBot="1" x14ac:dyDescent="0.6">
      <c r="A5" s="182" t="s">
        <v>2</v>
      </c>
      <c r="B5" s="183"/>
      <c r="C5" s="183"/>
      <c r="D5" s="184"/>
      <c r="E5" s="183" t="s">
        <v>3</v>
      </c>
      <c r="F5" s="183"/>
      <c r="G5" s="74"/>
      <c r="H5" s="7" t="s">
        <v>4</v>
      </c>
      <c r="I5" s="74"/>
      <c r="J5" s="7" t="s">
        <v>5</v>
      </c>
      <c r="K5" s="74"/>
      <c r="L5" s="7" t="s">
        <v>6</v>
      </c>
      <c r="M5" s="185" t="str">
        <f>AP5</f>
        <v/>
      </c>
      <c r="N5" s="185"/>
      <c r="O5" s="8"/>
      <c r="P5" s="74"/>
      <c r="Q5" s="8" t="s">
        <v>7</v>
      </c>
      <c r="R5" s="75"/>
      <c r="S5" s="8" t="s">
        <v>8</v>
      </c>
      <c r="T5" s="8" t="s">
        <v>9</v>
      </c>
      <c r="U5" s="74"/>
      <c r="V5" s="8" t="s">
        <v>7</v>
      </c>
      <c r="W5" s="75"/>
      <c r="X5" s="8" t="s">
        <v>10</v>
      </c>
      <c r="Y5" s="8"/>
      <c r="Z5" s="8"/>
      <c r="AA5" s="8"/>
      <c r="AB5" s="8"/>
      <c r="AC5" s="8"/>
      <c r="AD5" s="8"/>
      <c r="AE5" s="8"/>
      <c r="AF5" s="8"/>
      <c r="AG5" s="8"/>
      <c r="AH5" s="9"/>
      <c r="AJ5" s="53" t="e">
        <f>VALUE("R"&amp;+G5&amp;+"."&amp;+I5&amp;+"."&amp;+K5)</f>
        <v>#VALUE!</v>
      </c>
      <c r="AK5" s="2" t="e">
        <f>WEEKDAY(AJ5,11)</f>
        <v>#VALUE!</v>
      </c>
      <c r="AL5" s="2">
        <v>1</v>
      </c>
      <c r="AM5" s="2" t="s">
        <v>56</v>
      </c>
      <c r="AN5" s="2" t="e">
        <f>VLOOKUP(AK5,AL5:AM11,2,FALSE)</f>
        <v>#VALUE!</v>
      </c>
      <c r="AO5" s="2" t="b">
        <f>ISERROR(AN5)</f>
        <v>1</v>
      </c>
      <c r="AP5" s="2" t="str">
        <f>IF(AO5=FALSE,"("&amp;AN5&amp;")","")</f>
        <v/>
      </c>
      <c r="AQ5" s="2" t="str">
        <f>IF(AO5=FALSE,AN5,"")</f>
        <v/>
      </c>
      <c r="AR5" s="2"/>
      <c r="AS5" s="49" t="str">
        <f>IF(G5="","n",0)</f>
        <v>n</v>
      </c>
      <c r="AT5" s="2" t="str">
        <f>IF(I5="","n",0)</f>
        <v>n</v>
      </c>
      <c r="AU5" s="49" t="str">
        <f>IF(K5="","n",0)</f>
        <v>n</v>
      </c>
      <c r="AV5" s="49"/>
      <c r="AW5" s="49">
        <f>LEN(AS2)</f>
        <v>26</v>
      </c>
    </row>
    <row r="6" spans="1:52" ht="18.75" customHeight="1" x14ac:dyDescent="0.55000000000000004">
      <c r="A6" s="186" t="s">
        <v>11</v>
      </c>
      <c r="B6" s="187"/>
      <c r="C6" s="187"/>
      <c r="D6" s="18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 t="s">
        <v>79</v>
      </c>
      <c r="W6" s="190"/>
      <c r="X6" s="190"/>
      <c r="Y6" s="190"/>
      <c r="Z6" s="190" t="s">
        <v>12</v>
      </c>
      <c r="AA6" s="190"/>
      <c r="AB6" s="190"/>
      <c r="AC6" s="190"/>
      <c r="AD6" s="191" t="s">
        <v>13</v>
      </c>
      <c r="AE6" s="192"/>
      <c r="AF6" s="192"/>
      <c r="AG6" s="192"/>
      <c r="AH6" s="193"/>
      <c r="AJ6" s="54">
        <f>TIME(P5,R5,0)</f>
        <v>0</v>
      </c>
      <c r="AL6" s="2">
        <v>2</v>
      </c>
      <c r="AM6" s="2" t="s">
        <v>57</v>
      </c>
      <c r="AS6" s="49" t="str">
        <f>IF(P5="","n",0)</f>
        <v>n</v>
      </c>
      <c r="AT6" s="49" t="str">
        <f>IF(R5="","n",0)</f>
        <v>n</v>
      </c>
      <c r="AU6" s="49" t="str">
        <f>IF(U5="","n",0)</f>
        <v>n</v>
      </c>
      <c r="AV6" s="49" t="str">
        <f>IF(W5="","n",0)</f>
        <v>n</v>
      </c>
    </row>
    <row r="7" spans="1:52" ht="27" customHeight="1" x14ac:dyDescent="0.55000000000000004">
      <c r="A7" s="262" t="s">
        <v>75</v>
      </c>
      <c r="B7" s="263"/>
      <c r="C7" s="263"/>
      <c r="D7" s="264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140"/>
      <c r="W7" s="140"/>
      <c r="X7" s="140"/>
      <c r="Y7" s="140"/>
      <c r="Z7" s="147"/>
      <c r="AA7" s="147"/>
      <c r="AB7" s="147"/>
      <c r="AC7" s="147"/>
      <c r="AD7" s="148" t="s">
        <v>263</v>
      </c>
      <c r="AE7" s="149"/>
      <c r="AF7" s="149"/>
      <c r="AG7" s="149"/>
      <c r="AH7" s="150"/>
      <c r="AJ7" s="54">
        <f>TIME(U5,W5,0)</f>
        <v>0</v>
      </c>
      <c r="AL7" s="2">
        <v>3</v>
      </c>
      <c r="AM7" s="2" t="s">
        <v>58</v>
      </c>
      <c r="AS7" s="49" t="str">
        <f>IF(E6="","n",0)</f>
        <v>n</v>
      </c>
      <c r="AT7" s="49" t="str">
        <f>IF(E7="","n",0)</f>
        <v>n</v>
      </c>
      <c r="AU7" s="49" t="str">
        <f>IF(V7="","n",0)</f>
        <v>n</v>
      </c>
    </row>
    <row r="8" spans="1:52" ht="24" customHeight="1" x14ac:dyDescent="0.55000000000000004">
      <c r="A8" s="128" t="s">
        <v>76</v>
      </c>
      <c r="B8" s="84"/>
      <c r="C8" s="84"/>
      <c r="D8" s="167"/>
      <c r="E8" s="10" t="s">
        <v>15</v>
      </c>
      <c r="F8" s="266"/>
      <c r="G8" s="266"/>
      <c r="H8" s="11" t="s">
        <v>16</v>
      </c>
      <c r="I8" s="132"/>
      <c r="J8" s="132"/>
      <c r="K8" s="132"/>
      <c r="L8" s="12"/>
      <c r="M8" s="174" t="s">
        <v>17</v>
      </c>
      <c r="N8" s="176"/>
      <c r="O8" s="132"/>
      <c r="P8" s="132"/>
      <c r="Q8" s="132"/>
      <c r="R8" s="132"/>
      <c r="S8" s="132"/>
      <c r="T8" s="132"/>
      <c r="U8" s="133"/>
      <c r="V8" s="83" t="s">
        <v>14</v>
      </c>
      <c r="W8" s="84"/>
      <c r="X8" s="85"/>
      <c r="Y8" s="157"/>
      <c r="Z8" s="158"/>
      <c r="AA8" s="158"/>
      <c r="AB8" s="158"/>
      <c r="AC8" s="159"/>
      <c r="AD8" s="151"/>
      <c r="AE8" s="152"/>
      <c r="AF8" s="152"/>
      <c r="AG8" s="152"/>
      <c r="AH8" s="153"/>
      <c r="AL8" s="2">
        <v>4</v>
      </c>
      <c r="AM8" s="2" t="s">
        <v>59</v>
      </c>
      <c r="AS8" s="49" t="str">
        <f>IF(F8="","n",0)</f>
        <v>n</v>
      </c>
      <c r="AT8" s="49" t="str">
        <f>IF(I8="","n",0)</f>
        <v>n</v>
      </c>
      <c r="AU8" s="49" t="str">
        <f>IF(O8="","n",0)</f>
        <v>n</v>
      </c>
    </row>
    <row r="9" spans="1:52" ht="24" customHeight="1" x14ac:dyDescent="0.55000000000000004">
      <c r="A9" s="146"/>
      <c r="B9" s="87"/>
      <c r="C9" s="87"/>
      <c r="D9" s="259"/>
      <c r="E9" s="136" t="s">
        <v>85</v>
      </c>
      <c r="F9" s="163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86"/>
      <c r="W9" s="87"/>
      <c r="X9" s="88"/>
      <c r="Y9" s="160"/>
      <c r="Z9" s="161"/>
      <c r="AA9" s="161"/>
      <c r="AB9" s="161"/>
      <c r="AC9" s="162"/>
      <c r="AD9" s="154"/>
      <c r="AE9" s="155"/>
      <c r="AF9" s="155"/>
      <c r="AG9" s="155"/>
      <c r="AH9" s="156"/>
      <c r="AL9" s="2">
        <v>5</v>
      </c>
      <c r="AM9" s="2" t="s">
        <v>60</v>
      </c>
      <c r="AS9" s="49" t="str">
        <f>IF(G9="","n",0)</f>
        <v>n</v>
      </c>
      <c r="AT9" s="49" t="str">
        <f>IF(Y8="","n",0)</f>
        <v>n</v>
      </c>
      <c r="AU9" s="50"/>
    </row>
    <row r="10" spans="1:52" ht="15" customHeight="1" x14ac:dyDescent="0.55000000000000004">
      <c r="A10" s="128" t="s">
        <v>77</v>
      </c>
      <c r="B10" s="84"/>
      <c r="C10" s="84"/>
      <c r="D10" s="167"/>
      <c r="E10" s="128" t="s">
        <v>80</v>
      </c>
      <c r="F10" s="84"/>
      <c r="G10" s="85"/>
      <c r="H10" s="83" t="s">
        <v>81</v>
      </c>
      <c r="I10" s="96"/>
      <c r="J10" s="97"/>
      <c r="K10" s="83" t="s">
        <v>82</v>
      </c>
      <c r="L10" s="96"/>
      <c r="M10" s="97"/>
      <c r="N10" s="89" t="s">
        <v>19</v>
      </c>
      <c r="O10" s="84"/>
      <c r="P10" s="85"/>
      <c r="Q10" s="83" t="s">
        <v>83</v>
      </c>
      <c r="R10" s="96"/>
      <c r="S10" s="97"/>
      <c r="T10" s="83" t="s">
        <v>90</v>
      </c>
      <c r="U10" s="96"/>
      <c r="V10" s="97"/>
      <c r="W10" s="89" t="s">
        <v>20</v>
      </c>
      <c r="X10" s="84"/>
      <c r="Y10" s="85"/>
      <c r="Z10" s="89" t="s">
        <v>84</v>
      </c>
      <c r="AA10" s="84"/>
      <c r="AB10" s="85"/>
      <c r="AC10" s="89" t="s">
        <v>21</v>
      </c>
      <c r="AD10" s="84"/>
      <c r="AE10" s="84"/>
      <c r="AF10" s="85"/>
      <c r="AG10" s="115"/>
      <c r="AH10" s="116"/>
      <c r="AL10" s="2">
        <v>6</v>
      </c>
      <c r="AM10" s="2" t="s">
        <v>61</v>
      </c>
      <c r="AT10" s="49"/>
      <c r="AU10" s="50"/>
    </row>
    <row r="11" spans="1:52" ht="15" customHeight="1" x14ac:dyDescent="0.55000000000000004">
      <c r="A11" s="168"/>
      <c r="B11" s="169"/>
      <c r="C11" s="169"/>
      <c r="D11" s="170"/>
      <c r="E11" s="129"/>
      <c r="F11" s="91"/>
      <c r="G11" s="92"/>
      <c r="H11" s="98"/>
      <c r="I11" s="99"/>
      <c r="J11" s="100"/>
      <c r="K11" s="98"/>
      <c r="L11" s="99"/>
      <c r="M11" s="100"/>
      <c r="N11" s="90"/>
      <c r="O11" s="91"/>
      <c r="P11" s="92"/>
      <c r="Q11" s="98"/>
      <c r="R11" s="99"/>
      <c r="S11" s="100"/>
      <c r="T11" s="98"/>
      <c r="U11" s="99"/>
      <c r="V11" s="100"/>
      <c r="W11" s="90"/>
      <c r="X11" s="91"/>
      <c r="Y11" s="92"/>
      <c r="Z11" s="90"/>
      <c r="AA11" s="91"/>
      <c r="AB11" s="92"/>
      <c r="AC11" s="90"/>
      <c r="AD11" s="91"/>
      <c r="AE11" s="91"/>
      <c r="AF11" s="92"/>
      <c r="AG11" s="117"/>
      <c r="AH11" s="118"/>
      <c r="AL11" s="2">
        <v>7</v>
      </c>
      <c r="AM11" s="2" t="s">
        <v>6</v>
      </c>
      <c r="AT11" s="49"/>
      <c r="AU11" s="50"/>
    </row>
    <row r="12" spans="1:52" ht="24" customHeight="1" x14ac:dyDescent="0.55000000000000004">
      <c r="A12" s="168"/>
      <c r="B12" s="169"/>
      <c r="C12" s="169"/>
      <c r="D12" s="170"/>
      <c r="E12" s="127"/>
      <c r="F12" s="102"/>
      <c r="G12" s="13" t="s">
        <v>54</v>
      </c>
      <c r="H12" s="101"/>
      <c r="I12" s="102"/>
      <c r="J12" s="13" t="s">
        <v>54</v>
      </c>
      <c r="K12" s="101"/>
      <c r="L12" s="102"/>
      <c r="M12" s="13" t="s">
        <v>54</v>
      </c>
      <c r="N12" s="101"/>
      <c r="O12" s="102"/>
      <c r="P12" s="13" t="s">
        <v>54</v>
      </c>
      <c r="Q12" s="101"/>
      <c r="R12" s="102"/>
      <c r="S12" s="13" t="s">
        <v>54</v>
      </c>
      <c r="T12" s="101"/>
      <c r="U12" s="102"/>
      <c r="V12" s="13" t="s">
        <v>54</v>
      </c>
      <c r="W12" s="101"/>
      <c r="X12" s="102"/>
      <c r="Y12" s="13" t="s">
        <v>54</v>
      </c>
      <c r="Z12" s="101"/>
      <c r="AA12" s="102"/>
      <c r="AB12" s="13" t="s">
        <v>54</v>
      </c>
      <c r="AC12" s="141" t="str">
        <f>IF(SUM(E12,H12,K12,N12,Q12,T12,W12,Z12)=0,"",SUM(E12,H12,K12,N12,Q12,T12,W12,Z12))</f>
        <v/>
      </c>
      <c r="AD12" s="142"/>
      <c r="AE12" s="142"/>
      <c r="AF12" s="13" t="s">
        <v>54</v>
      </c>
      <c r="AG12" s="119"/>
      <c r="AH12" s="120"/>
      <c r="AS12" s="49" t="str">
        <f>IF(SUM(E12,H12,K12,N12,Q12,T12,W12,Z12)=0,"n",0)</f>
        <v>n</v>
      </c>
      <c r="AT12" s="55"/>
      <c r="AU12" s="50"/>
    </row>
    <row r="13" spans="1:52" ht="24" customHeight="1" x14ac:dyDescent="0.55000000000000004">
      <c r="A13" s="136" t="s">
        <v>22</v>
      </c>
      <c r="B13" s="137"/>
      <c r="C13" s="137"/>
      <c r="D13" s="138"/>
      <c r="E13" s="130"/>
      <c r="F13" s="131"/>
      <c r="G13" s="131"/>
      <c r="H13" s="131"/>
      <c r="I13" s="14"/>
      <c r="J13" s="70"/>
      <c r="K13" s="15" t="s">
        <v>23</v>
      </c>
      <c r="L13" s="245" t="s">
        <v>74</v>
      </c>
      <c r="M13" s="245"/>
      <c r="N13" s="245"/>
      <c r="O13" s="245"/>
      <c r="P13" s="244"/>
      <c r="Q13" s="244"/>
      <c r="R13" s="244"/>
      <c r="S13" s="244"/>
      <c r="T13" s="244"/>
      <c r="U13" s="16" t="s">
        <v>73</v>
      </c>
      <c r="V13" s="46" t="s">
        <v>95</v>
      </c>
      <c r="W13" s="16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7"/>
      <c r="AJ13" s="2" t="s">
        <v>62</v>
      </c>
      <c r="AQ13" s="2"/>
    </row>
    <row r="14" spans="1:52" ht="24" customHeight="1" x14ac:dyDescent="0.55000000000000004">
      <c r="A14" s="128" t="s">
        <v>257</v>
      </c>
      <c r="B14" s="84"/>
      <c r="C14" s="84"/>
      <c r="D14" s="167"/>
      <c r="E14" s="137" t="s">
        <v>24</v>
      </c>
      <c r="F14" s="137"/>
      <c r="G14" s="163"/>
      <c r="H14" s="171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3"/>
      <c r="T14" s="174" t="s">
        <v>25</v>
      </c>
      <c r="U14" s="175"/>
      <c r="V14" s="175"/>
      <c r="W14" s="176"/>
      <c r="X14" s="143"/>
      <c r="Y14" s="144"/>
      <c r="Z14" s="144"/>
      <c r="AA14" s="144"/>
      <c r="AB14" s="144"/>
      <c r="AC14" s="144"/>
      <c r="AD14" s="144"/>
      <c r="AE14" s="144"/>
      <c r="AF14" s="144"/>
      <c r="AG14" s="144"/>
      <c r="AH14" s="145"/>
      <c r="AJ14" s="2" t="s">
        <v>63</v>
      </c>
    </row>
    <row r="15" spans="1:52" ht="24" customHeight="1" x14ac:dyDescent="0.55000000000000004">
      <c r="A15" s="168"/>
      <c r="B15" s="169"/>
      <c r="C15" s="169"/>
      <c r="D15" s="170"/>
      <c r="E15" s="128" t="s">
        <v>76</v>
      </c>
      <c r="F15" s="84"/>
      <c r="G15" s="85"/>
      <c r="H15" s="18" t="s">
        <v>15</v>
      </c>
      <c r="I15" s="134"/>
      <c r="J15" s="134"/>
      <c r="K15" s="10" t="s">
        <v>16</v>
      </c>
      <c r="L15" s="135"/>
      <c r="M15" s="135"/>
      <c r="N15" s="135"/>
      <c r="O15" s="15"/>
      <c r="P15" s="166" t="s">
        <v>17</v>
      </c>
      <c r="Q15" s="163"/>
      <c r="R15" s="135"/>
      <c r="S15" s="135"/>
      <c r="T15" s="135"/>
      <c r="U15" s="135"/>
      <c r="V15" s="135"/>
      <c r="W15" s="135"/>
      <c r="X15" s="139"/>
      <c r="Y15" s="103"/>
      <c r="Z15" s="125"/>
      <c r="AA15" s="125"/>
      <c r="AB15" s="125"/>
      <c r="AC15" s="125"/>
      <c r="AD15" s="125"/>
      <c r="AE15" s="125"/>
      <c r="AF15" s="125"/>
      <c r="AG15" s="125"/>
      <c r="AH15" s="104"/>
      <c r="AJ15" s="2" t="s">
        <v>64</v>
      </c>
    </row>
    <row r="16" spans="1:52" ht="24" customHeight="1" x14ac:dyDescent="0.55000000000000004">
      <c r="A16" s="168"/>
      <c r="B16" s="169"/>
      <c r="C16" s="169"/>
      <c r="D16" s="170"/>
      <c r="E16" s="146"/>
      <c r="F16" s="87"/>
      <c r="G16" s="88"/>
      <c r="H16" s="166" t="s">
        <v>85</v>
      </c>
      <c r="I16" s="163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107"/>
      <c r="Z16" s="126"/>
      <c r="AA16" s="126"/>
      <c r="AB16" s="126"/>
      <c r="AC16" s="126"/>
      <c r="AD16" s="126"/>
      <c r="AE16" s="126"/>
      <c r="AF16" s="126"/>
      <c r="AG16" s="126"/>
      <c r="AH16" s="108"/>
      <c r="AJ16" s="2" t="s">
        <v>65</v>
      </c>
    </row>
    <row r="17" spans="1:51" ht="24" customHeight="1" x14ac:dyDescent="0.55000000000000004">
      <c r="A17" s="168"/>
      <c r="B17" s="169"/>
      <c r="C17" s="169"/>
      <c r="D17" s="170"/>
      <c r="E17" s="136" t="s">
        <v>26</v>
      </c>
      <c r="F17" s="137"/>
      <c r="G17" s="163"/>
      <c r="H17" s="278"/>
      <c r="I17" s="279"/>
      <c r="J17" s="279"/>
      <c r="K17" s="279"/>
      <c r="L17" s="279"/>
      <c r="M17" s="279"/>
      <c r="N17" s="279"/>
      <c r="O17" s="279"/>
      <c r="P17" s="279"/>
      <c r="Q17" s="279"/>
      <c r="R17" s="280"/>
      <c r="S17" s="281" t="s">
        <v>94</v>
      </c>
      <c r="T17" s="282"/>
      <c r="U17" s="282"/>
      <c r="V17" s="283"/>
      <c r="W17" s="285" t="s">
        <v>91</v>
      </c>
      <c r="X17" s="286"/>
      <c r="Y17" s="123"/>
      <c r="Z17" s="123"/>
      <c r="AA17" s="123"/>
      <c r="AB17" s="124" t="s">
        <v>88</v>
      </c>
      <c r="AC17" s="124"/>
      <c r="AD17" s="260"/>
      <c r="AE17" s="260"/>
      <c r="AF17" s="260"/>
      <c r="AG17" s="260"/>
      <c r="AH17" s="261"/>
    </row>
    <row r="18" spans="1:51" ht="24" customHeight="1" thickBot="1" x14ac:dyDescent="0.6">
      <c r="A18" s="168"/>
      <c r="B18" s="169"/>
      <c r="C18" s="169"/>
      <c r="D18" s="170"/>
      <c r="E18" s="168" t="s">
        <v>27</v>
      </c>
      <c r="F18" s="169"/>
      <c r="G18" s="177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246"/>
      <c r="T18" s="247"/>
      <c r="U18" s="247"/>
      <c r="V18" s="284"/>
      <c r="W18" s="246" t="s">
        <v>86</v>
      </c>
      <c r="X18" s="247"/>
      <c r="Y18" s="248"/>
      <c r="Z18" s="248"/>
      <c r="AA18" s="248"/>
      <c r="AB18" s="248"/>
      <c r="AC18" s="248"/>
      <c r="AD18" s="248"/>
      <c r="AE18" s="248"/>
      <c r="AF18" s="248"/>
      <c r="AG18" s="248"/>
      <c r="AH18" s="249"/>
      <c r="AJ18" s="2" t="s">
        <v>87</v>
      </c>
    </row>
    <row r="19" spans="1:51" ht="30" customHeight="1" thickTop="1" x14ac:dyDescent="0.55000000000000004">
      <c r="A19" s="255" t="s">
        <v>28</v>
      </c>
      <c r="B19" s="256"/>
      <c r="C19" s="256"/>
      <c r="D19" s="257"/>
      <c r="E19" s="229" t="s">
        <v>279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1"/>
      <c r="AJ19" s="2" t="s">
        <v>19</v>
      </c>
    </row>
    <row r="20" spans="1:51" ht="18" customHeight="1" x14ac:dyDescent="0.55000000000000004">
      <c r="A20" s="258"/>
      <c r="B20" s="169"/>
      <c r="C20" s="169"/>
      <c r="D20" s="170"/>
      <c r="E20" s="292" t="s">
        <v>261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4"/>
    </row>
    <row r="21" spans="1:51" ht="18" customHeight="1" x14ac:dyDescent="0.55000000000000004">
      <c r="A21" s="146"/>
      <c r="B21" s="87"/>
      <c r="C21" s="87"/>
      <c r="D21" s="259"/>
      <c r="E21" s="295" t="s">
        <v>29</v>
      </c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7"/>
    </row>
    <row r="22" spans="1:51" ht="19.5" customHeight="1" x14ac:dyDescent="0.55000000000000004">
      <c r="A22" s="252" t="s">
        <v>30</v>
      </c>
      <c r="B22" s="96"/>
      <c r="C22" s="96"/>
      <c r="D22" s="267"/>
      <c r="E22" s="252" t="s">
        <v>96</v>
      </c>
      <c r="F22" s="84"/>
      <c r="G22" s="84"/>
      <c r="H22" s="84"/>
      <c r="I22" s="85"/>
      <c r="J22" s="103"/>
      <c r="K22" s="125"/>
      <c r="L22" s="253"/>
      <c r="M22" s="112" t="s">
        <v>265</v>
      </c>
      <c r="N22" s="113"/>
      <c r="O22" s="113"/>
      <c r="P22" s="114"/>
      <c r="Q22" s="112" t="s">
        <v>269</v>
      </c>
      <c r="R22" s="113"/>
      <c r="S22" s="113"/>
      <c r="T22" s="113"/>
      <c r="U22" s="113"/>
      <c r="V22" s="113"/>
      <c r="W22" s="113"/>
      <c r="X22" s="114"/>
      <c r="Y22" s="112" t="s">
        <v>270</v>
      </c>
      <c r="Z22" s="113"/>
      <c r="AA22" s="113"/>
      <c r="AB22" s="113"/>
      <c r="AC22" s="113"/>
      <c r="AD22" s="113"/>
      <c r="AE22" s="113"/>
      <c r="AF22" s="114"/>
      <c r="AG22" s="103"/>
      <c r="AH22" s="104"/>
      <c r="AJ22" s="2" t="s">
        <v>66</v>
      </c>
    </row>
    <row r="23" spans="1:51" ht="39.75" customHeight="1" x14ac:dyDescent="0.55000000000000004">
      <c r="A23" s="258"/>
      <c r="B23" s="268"/>
      <c r="C23" s="268"/>
      <c r="D23" s="269"/>
      <c r="E23" s="129"/>
      <c r="F23" s="91"/>
      <c r="G23" s="91"/>
      <c r="H23" s="91"/>
      <c r="I23" s="92"/>
      <c r="J23" s="107"/>
      <c r="K23" s="126"/>
      <c r="L23" s="254"/>
      <c r="M23" s="98" t="s">
        <v>266</v>
      </c>
      <c r="N23" s="99"/>
      <c r="O23" s="99"/>
      <c r="P23" s="100"/>
      <c r="Q23" s="93" t="s">
        <v>258</v>
      </c>
      <c r="R23" s="94"/>
      <c r="S23" s="94"/>
      <c r="T23" s="95"/>
      <c r="U23" s="93" t="s">
        <v>267</v>
      </c>
      <c r="V23" s="94"/>
      <c r="W23" s="94"/>
      <c r="X23" s="95"/>
      <c r="Y23" s="98" t="s">
        <v>268</v>
      </c>
      <c r="Z23" s="99"/>
      <c r="AA23" s="99"/>
      <c r="AB23" s="100"/>
      <c r="AC23" s="98" t="s">
        <v>31</v>
      </c>
      <c r="AD23" s="99"/>
      <c r="AE23" s="99"/>
      <c r="AF23" s="100"/>
      <c r="AG23" s="105"/>
      <c r="AH23" s="106"/>
      <c r="AJ23" s="2" t="s">
        <v>67</v>
      </c>
      <c r="AS23" s="49" t="str">
        <f>IF(E24="","n",0)</f>
        <v>n</v>
      </c>
    </row>
    <row r="24" spans="1:51" ht="24" customHeight="1" x14ac:dyDescent="0.55000000000000004">
      <c r="A24" s="258"/>
      <c r="B24" s="268"/>
      <c r="C24" s="268"/>
      <c r="D24" s="269"/>
      <c r="E24" s="270" t="str">
        <f>IF(AL24=0,"",IF(AK24&gt;0,"有","希望プログラムを"&amp;CHAR(10)&amp;"1つ以上選択して"&amp;CHAR(10)&amp;"ください"))</f>
        <v/>
      </c>
      <c r="F24" s="271"/>
      <c r="G24" s="271"/>
      <c r="H24" s="271"/>
      <c r="I24" s="272"/>
      <c r="J24" s="121" t="s">
        <v>32</v>
      </c>
      <c r="K24" s="121"/>
      <c r="L24" s="122"/>
      <c r="M24" s="109"/>
      <c r="N24" s="110"/>
      <c r="O24" s="110"/>
      <c r="P24" s="111"/>
      <c r="Q24" s="109"/>
      <c r="R24" s="110"/>
      <c r="S24" s="110"/>
      <c r="T24" s="111"/>
      <c r="U24" s="109"/>
      <c r="V24" s="110"/>
      <c r="W24" s="110"/>
      <c r="X24" s="111"/>
      <c r="Y24" s="109"/>
      <c r="Z24" s="110"/>
      <c r="AA24" s="110"/>
      <c r="AB24" s="111"/>
      <c r="AC24" s="109"/>
      <c r="AD24" s="110"/>
      <c r="AE24" s="110"/>
      <c r="AF24" s="111"/>
      <c r="AG24" s="105"/>
      <c r="AH24" s="106"/>
      <c r="AK24" s="2">
        <f>COUNTIF(M24:AF24,"有")</f>
        <v>0</v>
      </c>
      <c r="AL24" s="2">
        <f>COUNTA(M24:AF24)</f>
        <v>0</v>
      </c>
      <c r="AS24" s="49">
        <f>IF(M24="",0,1)</f>
        <v>0</v>
      </c>
      <c r="AT24" s="49">
        <f>IF(Q24="",0,1)</f>
        <v>0</v>
      </c>
      <c r="AU24" s="49">
        <f>IF(U24="",0,1)</f>
        <v>0</v>
      </c>
      <c r="AV24" s="49">
        <f>IF(Y24="",0,1)</f>
        <v>0</v>
      </c>
      <c r="AW24" s="49">
        <f>IF(AC24="",0,1)</f>
        <v>0</v>
      </c>
      <c r="AX24" s="49">
        <f>SUM(AS24:AW24)</f>
        <v>0</v>
      </c>
      <c r="AY24" s="49">
        <f>IF(AND(E24="有",AX24=0),"n",0)</f>
        <v>0</v>
      </c>
    </row>
    <row r="25" spans="1:51" ht="24" customHeight="1" x14ac:dyDescent="0.55000000000000004">
      <c r="A25" s="258"/>
      <c r="B25" s="268"/>
      <c r="C25" s="268"/>
      <c r="D25" s="269"/>
      <c r="E25" s="258"/>
      <c r="F25" s="268"/>
      <c r="G25" s="268"/>
      <c r="H25" s="268"/>
      <c r="I25" s="273"/>
      <c r="J25" s="250" t="s">
        <v>33</v>
      </c>
      <c r="K25" s="250"/>
      <c r="L25" s="251"/>
      <c r="M25" s="101"/>
      <c r="N25" s="102"/>
      <c r="O25" s="102"/>
      <c r="P25" s="21" t="s">
        <v>54</v>
      </c>
      <c r="Q25" s="101"/>
      <c r="R25" s="102"/>
      <c r="S25" s="102"/>
      <c r="T25" s="21" t="s">
        <v>54</v>
      </c>
      <c r="U25" s="101"/>
      <c r="V25" s="102"/>
      <c r="W25" s="102"/>
      <c r="X25" s="21" t="s">
        <v>54</v>
      </c>
      <c r="Y25" s="101"/>
      <c r="Z25" s="102"/>
      <c r="AA25" s="102"/>
      <c r="AB25" s="21" t="s">
        <v>54</v>
      </c>
      <c r="AC25" s="101"/>
      <c r="AD25" s="102"/>
      <c r="AE25" s="102"/>
      <c r="AF25" s="21" t="s">
        <v>54</v>
      </c>
      <c r="AG25" s="107"/>
      <c r="AH25" s="108"/>
      <c r="AJ25" s="56">
        <f>M25</f>
        <v>0</v>
      </c>
      <c r="AK25" s="56">
        <f>Q25</f>
        <v>0</v>
      </c>
      <c r="AL25" s="56">
        <f>U25</f>
        <v>0</v>
      </c>
      <c r="AM25" s="56">
        <f>Y25</f>
        <v>0</v>
      </c>
      <c r="AN25" s="56">
        <f>AC25</f>
        <v>0</v>
      </c>
      <c r="AO25" s="56">
        <f>IF(MAX(AJ25:AN25)&gt;AC12,1,0)</f>
        <v>0</v>
      </c>
      <c r="AS25" s="49">
        <f>IF(AND(M24="有",M25=""),"n",0)</f>
        <v>0</v>
      </c>
      <c r="AT25" s="49">
        <f>IF(AND(Q24="有",Q25=""),"n",0)</f>
        <v>0</v>
      </c>
      <c r="AU25" s="49">
        <f>IF(AND(U24="有",U25=""),"n",0)</f>
        <v>0</v>
      </c>
      <c r="AV25" s="49">
        <f>IF(AND(Y24="有",Y25=""),"n",0)</f>
        <v>0</v>
      </c>
      <c r="AW25" s="49">
        <f>IF(AND(AC24="有",AC25=""),"n",0)</f>
        <v>0</v>
      </c>
    </row>
    <row r="26" spans="1:51" ht="30" customHeight="1" thickBot="1" x14ac:dyDescent="0.6">
      <c r="A26" s="205" t="s">
        <v>34</v>
      </c>
      <c r="B26" s="206"/>
      <c r="C26" s="206"/>
      <c r="D26" s="207"/>
      <c r="E26" s="205" t="s">
        <v>35</v>
      </c>
      <c r="F26" s="206"/>
      <c r="G26" s="208"/>
      <c r="H26" s="206" t="s">
        <v>36</v>
      </c>
      <c r="I26" s="206"/>
      <c r="J26" s="209"/>
      <c r="K26" s="209"/>
      <c r="L26" s="206" t="s">
        <v>55</v>
      </c>
      <c r="M26" s="206"/>
      <c r="N26" s="206"/>
      <c r="O26" s="210"/>
      <c r="P26" s="210"/>
      <c r="Q26" s="210"/>
      <c r="R26" s="211"/>
      <c r="S26" s="212" t="s">
        <v>37</v>
      </c>
      <c r="T26" s="206"/>
      <c r="U26" s="206"/>
      <c r="V26" s="208"/>
      <c r="W26" s="195"/>
      <c r="X26" s="195"/>
      <c r="Y26" s="196"/>
      <c r="Z26" s="213"/>
      <c r="AA26" s="214"/>
      <c r="AB26" s="214"/>
      <c r="AC26" s="214"/>
      <c r="AD26" s="214"/>
      <c r="AE26" s="214"/>
      <c r="AF26" s="214"/>
      <c r="AG26" s="214"/>
      <c r="AH26" s="215"/>
      <c r="AJ26" s="2" t="s">
        <v>68</v>
      </c>
      <c r="AN26" s="57"/>
      <c r="AO26" s="2" t="s">
        <v>112</v>
      </c>
      <c r="AP26" s="2">
        <f>M24</f>
        <v>0</v>
      </c>
      <c r="AQ26" s="55" t="str">
        <f>IF(AP26="有",M25,"")</f>
        <v/>
      </c>
      <c r="AR26" s="49">
        <f>IF(R36="■",1,0)</f>
        <v>0</v>
      </c>
      <c r="AS26" s="49" t="str">
        <f>IF(AR26=1,"不可","")</f>
        <v/>
      </c>
      <c r="AT26" s="49"/>
    </row>
    <row r="27" spans="1:51" ht="24" customHeight="1" thickTop="1" x14ac:dyDescent="0.55000000000000004">
      <c r="A27" s="168" t="s">
        <v>78</v>
      </c>
      <c r="B27" s="169"/>
      <c r="C27" s="169"/>
      <c r="D27" s="170"/>
      <c r="E27" s="229" t="s">
        <v>278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1"/>
      <c r="AJ27" s="2" t="s">
        <v>69</v>
      </c>
      <c r="AO27" s="2" t="s">
        <v>113</v>
      </c>
      <c r="AP27" s="2">
        <f>Q24</f>
        <v>0</v>
      </c>
      <c r="AQ27" s="55" t="str">
        <f>IF(AP27="有",Q25,"")</f>
        <v/>
      </c>
      <c r="AR27" s="49">
        <f>IF(R37="■",1,0)</f>
        <v>0</v>
      </c>
      <c r="AS27" s="49" t="str">
        <f t="shared" ref="AS27:AS30" si="0">IF(AR27=1,"不可","")</f>
        <v/>
      </c>
      <c r="AT27" s="49"/>
    </row>
    <row r="28" spans="1:51" ht="24" customHeight="1" x14ac:dyDescent="0.55000000000000004">
      <c r="A28" s="168"/>
      <c r="B28" s="169"/>
      <c r="C28" s="169"/>
      <c r="D28" s="170"/>
      <c r="E28" s="232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4"/>
      <c r="AJ28" s="2" t="s">
        <v>89</v>
      </c>
      <c r="AO28" s="2" t="s">
        <v>114</v>
      </c>
      <c r="AP28" s="2">
        <f>U24</f>
        <v>0</v>
      </c>
      <c r="AQ28" s="55" t="str">
        <f>IF(AP28="有",U25,"")</f>
        <v/>
      </c>
      <c r="AR28" s="49">
        <f>IF(R38="■",1,0)</f>
        <v>0</v>
      </c>
      <c r="AS28" s="49" t="str">
        <f t="shared" si="0"/>
        <v/>
      </c>
      <c r="AT28" s="49"/>
    </row>
    <row r="29" spans="1:51" ht="24" customHeight="1" x14ac:dyDescent="0.55000000000000004">
      <c r="A29" s="168"/>
      <c r="B29" s="169"/>
      <c r="C29" s="169"/>
      <c r="D29" s="170"/>
      <c r="E29" s="199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1"/>
      <c r="AO29" s="2" t="s">
        <v>115</v>
      </c>
      <c r="AP29" s="2">
        <f>Y24</f>
        <v>0</v>
      </c>
      <c r="AQ29" s="55" t="str">
        <f>IF(AP29="有",Y25,"")</f>
        <v/>
      </c>
      <c r="AR29" s="49">
        <f>IF(R39="■",1,0)</f>
        <v>0</v>
      </c>
      <c r="AS29" s="49" t="str">
        <f t="shared" si="0"/>
        <v/>
      </c>
      <c r="AT29" s="49"/>
    </row>
    <row r="30" spans="1:51" ht="24" customHeight="1" thickBot="1" x14ac:dyDescent="0.6">
      <c r="A30" s="197"/>
      <c r="B30" s="181"/>
      <c r="C30" s="181"/>
      <c r="D30" s="198"/>
      <c r="E30" s="20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4"/>
      <c r="AO30" s="2" t="s">
        <v>116</v>
      </c>
      <c r="AP30" s="2">
        <f>AC24</f>
        <v>0</v>
      </c>
      <c r="AQ30" s="55" t="str">
        <f>IF(AP30="有",AC25,"")</f>
        <v/>
      </c>
      <c r="AR30" s="49">
        <f>IF(R40="■",1,0)</f>
        <v>0</v>
      </c>
      <c r="AS30" s="49" t="str">
        <f t="shared" si="0"/>
        <v/>
      </c>
    </row>
    <row r="31" spans="1:51" ht="3" customHeight="1" x14ac:dyDescent="0.55000000000000004">
      <c r="A31" s="22"/>
      <c r="B31" s="22"/>
      <c r="C31" s="22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Q31" s="55"/>
    </row>
    <row r="32" spans="1:51" ht="24" customHeight="1" x14ac:dyDescent="0.75">
      <c r="A32" s="243" t="str">
        <f>IF(AO25=1,AK34,IF(AJ32=1,AK32,""))</f>
        <v/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69" t="s">
        <v>39</v>
      </c>
      <c r="Z32" s="169"/>
      <c r="AA32" s="169"/>
      <c r="AB32" s="216"/>
      <c r="AC32" s="216"/>
      <c r="AD32" s="216"/>
      <c r="AE32" s="216"/>
      <c r="AF32" s="216"/>
      <c r="AG32" s="216"/>
      <c r="AH32" s="6" t="s">
        <v>38</v>
      </c>
      <c r="AJ32" s="2">
        <f>IF(AND(Y24="有",J26="有"),1,0)</f>
        <v>0</v>
      </c>
      <c r="AK32" s="2" t="s">
        <v>274</v>
      </c>
    </row>
    <row r="33" spans="1:38" ht="6" customHeight="1" x14ac:dyDescent="0.55000000000000004"/>
    <row r="34" spans="1:38" ht="21" customHeight="1" thickBot="1" x14ac:dyDescent="0.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180" t="s">
        <v>40</v>
      </c>
      <c r="Z34" s="180"/>
      <c r="AA34" s="181" t="s">
        <v>3</v>
      </c>
      <c r="AB34" s="181"/>
      <c r="AC34" s="71"/>
      <c r="AD34" s="25" t="s">
        <v>4</v>
      </c>
      <c r="AE34" s="71"/>
      <c r="AF34" s="25" t="s">
        <v>18</v>
      </c>
      <c r="AG34" s="71"/>
      <c r="AH34" s="25" t="s">
        <v>6</v>
      </c>
      <c r="AJ34" s="53" t="e">
        <f>VALUE("R"&amp;+AC34&amp;+"."&amp;+AE34&amp;+"."&amp;+AG34)</f>
        <v>#VALUE!</v>
      </c>
      <c r="AK34" s="2" t="s">
        <v>275</v>
      </c>
    </row>
    <row r="35" spans="1:38" ht="24" customHeight="1" x14ac:dyDescent="0.55000000000000004">
      <c r="A35" s="217" t="s">
        <v>51</v>
      </c>
      <c r="B35" s="218"/>
      <c r="C35" s="218"/>
      <c r="D35" s="219"/>
      <c r="E35" s="47" t="str">
        <f>IF(AJ37=1,"■","□")</f>
        <v>□</v>
      </c>
      <c r="F35" s="26" t="s">
        <v>41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7" t="s">
        <v>93</v>
      </c>
      <c r="AF35" s="287"/>
      <c r="AG35" s="288"/>
      <c r="AH35" s="289"/>
      <c r="AJ35" s="2" t="s">
        <v>70</v>
      </c>
    </row>
    <row r="36" spans="1:38" ht="24" customHeight="1" x14ac:dyDescent="0.55000000000000004">
      <c r="A36" s="220"/>
      <c r="B36" s="221"/>
      <c r="C36" s="221"/>
      <c r="D36" s="222"/>
      <c r="E36" s="19"/>
      <c r="F36" s="29" t="str">
        <f>IF(AL37=2,"■","□")</f>
        <v>□</v>
      </c>
      <c r="G36" s="28" t="s">
        <v>98</v>
      </c>
      <c r="H36" s="19"/>
      <c r="I36" s="19"/>
      <c r="J36" s="19"/>
      <c r="K36" s="19"/>
      <c r="L36" s="19"/>
      <c r="M36" s="19"/>
      <c r="N36" s="72" t="s">
        <v>71</v>
      </c>
      <c r="O36" s="28" t="s">
        <v>42</v>
      </c>
      <c r="P36" s="19"/>
      <c r="Q36" s="19"/>
      <c r="R36" s="29" t="str">
        <f>IF(N36="■","□",IF(F36="■","■","□"))</f>
        <v>□</v>
      </c>
      <c r="S36" s="30" t="s">
        <v>43</v>
      </c>
      <c r="T36" s="19"/>
      <c r="U36" s="19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0"/>
      <c r="AJ36" s="2" t="s">
        <v>72</v>
      </c>
    </row>
    <row r="37" spans="1:38" ht="24" customHeight="1" x14ac:dyDescent="0.55000000000000004">
      <c r="A37" s="220"/>
      <c r="B37" s="221"/>
      <c r="C37" s="221"/>
      <c r="D37" s="222"/>
      <c r="E37" s="19"/>
      <c r="F37" s="29" t="str">
        <f>IF(AL38=2,"■","□")</f>
        <v>□</v>
      </c>
      <c r="G37" s="28" t="s">
        <v>99</v>
      </c>
      <c r="H37" s="19"/>
      <c r="I37" s="19"/>
      <c r="J37" s="19"/>
      <c r="K37" s="19"/>
      <c r="L37" s="19"/>
      <c r="M37" s="19"/>
      <c r="N37" s="72" t="s">
        <v>71</v>
      </c>
      <c r="O37" s="28" t="s">
        <v>42</v>
      </c>
      <c r="P37" s="19"/>
      <c r="Q37" s="19"/>
      <c r="R37" s="29" t="str">
        <f t="shared" ref="R37:R40" si="1">IF(N37="■","□",IF(F37="■","■","□"))</f>
        <v>□</v>
      </c>
      <c r="S37" s="30" t="s">
        <v>43</v>
      </c>
      <c r="T37" s="19"/>
      <c r="U37" s="19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0"/>
      <c r="AJ37" s="2">
        <f>IF(AB32="",0,1)</f>
        <v>0</v>
      </c>
      <c r="AK37" s="2">
        <f>IF(M24="有",1,0)</f>
        <v>0</v>
      </c>
      <c r="AL37" s="2">
        <f>SUM($AJ$37,AK37)</f>
        <v>0</v>
      </c>
    </row>
    <row r="38" spans="1:38" ht="24" customHeight="1" x14ac:dyDescent="0.55000000000000004">
      <c r="A38" s="220"/>
      <c r="B38" s="221"/>
      <c r="C38" s="221"/>
      <c r="D38" s="222"/>
      <c r="E38" s="19"/>
      <c r="F38" s="29" t="str">
        <f>IF(AL39=2,"■","□")</f>
        <v>□</v>
      </c>
      <c r="G38" s="28" t="s">
        <v>44</v>
      </c>
      <c r="H38" s="19"/>
      <c r="I38" s="19"/>
      <c r="J38" s="19"/>
      <c r="K38" s="19"/>
      <c r="L38" s="19"/>
      <c r="M38" s="19"/>
      <c r="N38" s="72" t="s">
        <v>71</v>
      </c>
      <c r="O38" s="28" t="s">
        <v>42</v>
      </c>
      <c r="P38" s="19"/>
      <c r="Q38" s="19"/>
      <c r="R38" s="29" t="str">
        <f t="shared" si="1"/>
        <v>□</v>
      </c>
      <c r="S38" s="30" t="s">
        <v>43</v>
      </c>
      <c r="T38" s="19"/>
      <c r="U38" s="19"/>
      <c r="V38" s="19" t="s">
        <v>46</v>
      </c>
      <c r="W38" s="19"/>
      <c r="X38" s="19"/>
      <c r="Y38" s="19"/>
      <c r="Z38" s="19"/>
      <c r="AA38" s="241"/>
      <c r="AB38" s="241"/>
      <c r="AC38" s="241"/>
      <c r="AD38" s="241"/>
      <c r="AE38" s="241"/>
      <c r="AF38" s="241"/>
      <c r="AG38" s="241"/>
      <c r="AH38" s="20"/>
      <c r="AK38" s="2">
        <f>IF(Q24="有",1,0)</f>
        <v>0</v>
      </c>
      <c r="AL38" s="2">
        <f t="shared" ref="AL38:AL42" si="2">SUM($AJ$37,AK38)</f>
        <v>0</v>
      </c>
    </row>
    <row r="39" spans="1:38" ht="24" customHeight="1" x14ac:dyDescent="0.55000000000000004">
      <c r="A39" s="220"/>
      <c r="B39" s="221"/>
      <c r="C39" s="221"/>
      <c r="D39" s="222"/>
      <c r="E39" s="19"/>
      <c r="F39" s="29" t="str">
        <f>IF(AL40=2,"■","□")</f>
        <v>□</v>
      </c>
      <c r="G39" s="28" t="s">
        <v>45</v>
      </c>
      <c r="H39" s="19"/>
      <c r="I39" s="19"/>
      <c r="J39" s="19"/>
      <c r="K39" s="19"/>
      <c r="L39" s="19"/>
      <c r="M39" s="19"/>
      <c r="N39" s="72" t="s">
        <v>71</v>
      </c>
      <c r="O39" s="28" t="s">
        <v>42</v>
      </c>
      <c r="P39" s="19"/>
      <c r="Q39" s="19"/>
      <c r="R39" s="29" t="str">
        <f t="shared" si="1"/>
        <v>□</v>
      </c>
      <c r="S39" s="30" t="s">
        <v>43</v>
      </c>
      <c r="T39" s="19"/>
      <c r="U39" s="19"/>
      <c r="V39" s="19" t="s">
        <v>46</v>
      </c>
      <c r="W39" s="19"/>
      <c r="X39" s="19"/>
      <c r="Y39" s="19"/>
      <c r="Z39" s="19"/>
      <c r="AA39" s="241"/>
      <c r="AB39" s="241"/>
      <c r="AC39" s="241"/>
      <c r="AD39" s="241"/>
      <c r="AE39" s="241"/>
      <c r="AF39" s="241"/>
      <c r="AG39" s="241"/>
      <c r="AH39" s="20"/>
      <c r="AK39" s="2">
        <f>IF(U24="有",1,0)</f>
        <v>0</v>
      </c>
      <c r="AL39" s="2">
        <f t="shared" si="2"/>
        <v>0</v>
      </c>
    </row>
    <row r="40" spans="1:38" ht="24" customHeight="1" x14ac:dyDescent="0.55000000000000004">
      <c r="A40" s="220"/>
      <c r="B40" s="221"/>
      <c r="C40" s="221"/>
      <c r="D40" s="222"/>
      <c r="E40" s="19"/>
      <c r="F40" s="29" t="str">
        <f>IF(AL42=2,"■","□")</f>
        <v>□</v>
      </c>
      <c r="G40" s="28" t="s">
        <v>47</v>
      </c>
      <c r="H40" s="19"/>
      <c r="I40" s="19"/>
      <c r="J40" s="19"/>
      <c r="K40" s="19"/>
      <c r="L40" s="19"/>
      <c r="M40" s="19"/>
      <c r="N40" s="72" t="s">
        <v>71</v>
      </c>
      <c r="O40" s="28" t="s">
        <v>42</v>
      </c>
      <c r="P40" s="19"/>
      <c r="Q40" s="19"/>
      <c r="R40" s="29" t="str">
        <f t="shared" si="1"/>
        <v>□</v>
      </c>
      <c r="S40" s="30" t="s">
        <v>43</v>
      </c>
      <c r="T40" s="19"/>
      <c r="U40" s="19"/>
      <c r="V40" s="19" t="s">
        <v>46</v>
      </c>
      <c r="W40" s="19"/>
      <c r="X40" s="19"/>
      <c r="Y40" s="19"/>
      <c r="Z40" s="19"/>
      <c r="AA40" s="241"/>
      <c r="AB40" s="241"/>
      <c r="AC40" s="241"/>
      <c r="AD40" s="241"/>
      <c r="AE40" s="241"/>
      <c r="AF40" s="241"/>
      <c r="AG40" s="241"/>
      <c r="AH40" s="20"/>
      <c r="AK40" s="2">
        <f>IF(Y24="有",1,0)</f>
        <v>0</v>
      </c>
      <c r="AL40" s="2">
        <f t="shared" si="2"/>
        <v>0</v>
      </c>
    </row>
    <row r="41" spans="1:38" ht="6" customHeight="1" x14ac:dyDescent="0.55000000000000004">
      <c r="A41" s="220"/>
      <c r="B41" s="221"/>
      <c r="C41" s="221"/>
      <c r="D41" s="22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1:38" ht="18" customHeight="1" x14ac:dyDescent="0.55000000000000004">
      <c r="A42" s="220"/>
      <c r="B42" s="221"/>
      <c r="C42" s="221"/>
      <c r="D42" s="222"/>
      <c r="E42" s="28" t="s">
        <v>48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  <c r="AK42" s="2">
        <f>IF(AC24="有",1,0)</f>
        <v>0</v>
      </c>
      <c r="AL42" s="2">
        <f t="shared" si="2"/>
        <v>0</v>
      </c>
    </row>
    <row r="43" spans="1:38" ht="24.75" customHeight="1" x14ac:dyDescent="0.55000000000000004">
      <c r="A43" s="220"/>
      <c r="B43" s="221"/>
      <c r="C43" s="221"/>
      <c r="D43" s="222"/>
      <c r="E43" s="238" t="s">
        <v>49</v>
      </c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40"/>
    </row>
    <row r="44" spans="1:38" ht="19.5" customHeight="1" x14ac:dyDescent="0.55000000000000004">
      <c r="A44" s="220"/>
      <c r="B44" s="221"/>
      <c r="C44" s="221"/>
      <c r="D44" s="222"/>
      <c r="E44" s="235" t="s">
        <v>50</v>
      </c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7"/>
    </row>
    <row r="45" spans="1:38" ht="18" customHeight="1" x14ac:dyDescent="0.55000000000000004">
      <c r="A45" s="220"/>
      <c r="B45" s="221"/>
      <c r="C45" s="221"/>
      <c r="D45" s="222"/>
      <c r="E45" s="274" t="s">
        <v>117</v>
      </c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6"/>
    </row>
    <row r="46" spans="1:38" ht="19.5" customHeight="1" x14ac:dyDescent="0.55000000000000004">
      <c r="A46" s="220"/>
      <c r="B46" s="221"/>
      <c r="C46" s="221"/>
      <c r="D46" s="222"/>
      <c r="E46" s="235" t="s">
        <v>259</v>
      </c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7"/>
    </row>
    <row r="47" spans="1:38" ht="24" customHeight="1" thickBot="1" x14ac:dyDescent="0.6">
      <c r="A47" s="223"/>
      <c r="B47" s="224"/>
      <c r="C47" s="224"/>
      <c r="D47" s="225"/>
      <c r="E47" s="226" t="s">
        <v>260</v>
      </c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8"/>
    </row>
    <row r="48" spans="1:38" ht="18" customHeight="1" x14ac:dyDescent="0.55000000000000004">
      <c r="A48" s="31" t="s">
        <v>264</v>
      </c>
    </row>
    <row r="49" spans="5:17" ht="5.25" customHeight="1" x14ac:dyDescent="0.55000000000000004"/>
    <row r="50" spans="5:17" ht="19.5" customHeight="1" x14ac:dyDescent="0.55000000000000004">
      <c r="E50" s="32" t="s">
        <v>52</v>
      </c>
    </row>
    <row r="51" spans="5:17" ht="19.5" customHeight="1" x14ac:dyDescent="0.55000000000000004">
      <c r="H51" s="194" t="s">
        <v>97</v>
      </c>
      <c r="I51" s="194"/>
      <c r="J51" s="194"/>
      <c r="K51" s="194"/>
      <c r="L51" s="194"/>
      <c r="M51" s="194"/>
      <c r="N51" s="194"/>
      <c r="O51" s="194"/>
      <c r="P51" s="194"/>
      <c r="Q51" s="33" t="s">
        <v>53</v>
      </c>
    </row>
    <row r="52" spans="5:17" ht="22.5" customHeight="1" x14ac:dyDescent="0.55000000000000004">
      <c r="E52" s="82" t="s">
        <v>277</v>
      </c>
      <c r="F52" s="34"/>
    </row>
    <row r="53" spans="5:17" ht="9" customHeight="1" x14ac:dyDescent="0.55000000000000004"/>
  </sheetData>
  <sheetProtection algorithmName="SHA-512" hashValue="5dCgdasgQu75VNHBXAVK4L2YZHTyvnsUlkv2BuWYOsmpzm99p4TBW49VPksmT6EmICXxMHG5tYQn9ypEOgC7Og==" saltValue="V0J0UyPZSmghor4L6hBdCg==" spinCount="100000" sheet="1" objects="1" scenarios="1"/>
  <mergeCells count="135">
    <mergeCell ref="V36:AG36"/>
    <mergeCell ref="Y24:AB24"/>
    <mergeCell ref="AC25:AE25"/>
    <mergeCell ref="A22:D25"/>
    <mergeCell ref="E24:I25"/>
    <mergeCell ref="E45:AH45"/>
    <mergeCell ref="E46:AH46"/>
    <mergeCell ref="M22:P22"/>
    <mergeCell ref="J16:X16"/>
    <mergeCell ref="E17:G17"/>
    <mergeCell ref="H17:R17"/>
    <mergeCell ref="S17:V18"/>
    <mergeCell ref="W17:X17"/>
    <mergeCell ref="AE35:AF35"/>
    <mergeCell ref="AA40:AG40"/>
    <mergeCell ref="AG35:AH35"/>
    <mergeCell ref="AA39:AG39"/>
    <mergeCell ref="E19:AH19"/>
    <mergeCell ref="E20:AH20"/>
    <mergeCell ref="E21:AH21"/>
    <mergeCell ref="A1:R1"/>
    <mergeCell ref="A32:X32"/>
    <mergeCell ref="Q22:X22"/>
    <mergeCell ref="P13:T13"/>
    <mergeCell ref="L13:O13"/>
    <mergeCell ref="W18:X18"/>
    <mergeCell ref="Y18:AH18"/>
    <mergeCell ref="AC24:AF24"/>
    <mergeCell ref="J25:L25"/>
    <mergeCell ref="M25:O25"/>
    <mergeCell ref="Q25:S25"/>
    <mergeCell ref="U25:W25"/>
    <mergeCell ref="E22:I23"/>
    <mergeCell ref="J22:L23"/>
    <mergeCell ref="Q23:T23"/>
    <mergeCell ref="A19:D21"/>
    <mergeCell ref="AD17:AH17"/>
    <mergeCell ref="A7:D7"/>
    <mergeCell ref="E7:U7"/>
    <mergeCell ref="A8:D9"/>
    <mergeCell ref="F8:G8"/>
    <mergeCell ref="I8:K8"/>
    <mergeCell ref="M8:N8"/>
    <mergeCell ref="H16:I16"/>
    <mergeCell ref="H51:P51"/>
    <mergeCell ref="W26:Y26"/>
    <mergeCell ref="A27:D30"/>
    <mergeCell ref="E29:AH29"/>
    <mergeCell ref="E30:AH30"/>
    <mergeCell ref="A26:D26"/>
    <mergeCell ref="E26:G26"/>
    <mergeCell ref="H26:I26"/>
    <mergeCell ref="J26:K26"/>
    <mergeCell ref="L26:N26"/>
    <mergeCell ref="O26:R26"/>
    <mergeCell ref="S26:V26"/>
    <mergeCell ref="Z26:AH26"/>
    <mergeCell ref="Y32:AA32"/>
    <mergeCell ref="AB32:AG32"/>
    <mergeCell ref="Y34:Z34"/>
    <mergeCell ref="AA34:AB34"/>
    <mergeCell ref="A35:D47"/>
    <mergeCell ref="E47:AH47"/>
    <mergeCell ref="E27:AH28"/>
    <mergeCell ref="E44:AH44"/>
    <mergeCell ref="E43:AH43"/>
    <mergeCell ref="AA38:AG38"/>
    <mergeCell ref="V37:AG37"/>
    <mergeCell ref="A2:AH2"/>
    <mergeCell ref="Y4:Z4"/>
    <mergeCell ref="AA4:AB4"/>
    <mergeCell ref="A5:D5"/>
    <mergeCell ref="E5:F5"/>
    <mergeCell ref="M5:N5"/>
    <mergeCell ref="A6:D6"/>
    <mergeCell ref="E6:U6"/>
    <mergeCell ref="V6:Y6"/>
    <mergeCell ref="Z6:AC6"/>
    <mergeCell ref="AD6:AH6"/>
    <mergeCell ref="E13:H13"/>
    <mergeCell ref="O8:U8"/>
    <mergeCell ref="I15:J15"/>
    <mergeCell ref="L15:N15"/>
    <mergeCell ref="A13:D13"/>
    <mergeCell ref="R15:X15"/>
    <mergeCell ref="W12:X12"/>
    <mergeCell ref="V7:Y7"/>
    <mergeCell ref="AC12:AE12"/>
    <mergeCell ref="X14:AH14"/>
    <mergeCell ref="E15:G16"/>
    <mergeCell ref="Z7:AC7"/>
    <mergeCell ref="AD7:AH9"/>
    <mergeCell ref="Y8:AC9"/>
    <mergeCell ref="E9:F9"/>
    <mergeCell ref="G9:U9"/>
    <mergeCell ref="P15:Q15"/>
    <mergeCell ref="A14:D18"/>
    <mergeCell ref="E14:G14"/>
    <mergeCell ref="H14:S14"/>
    <mergeCell ref="T14:W14"/>
    <mergeCell ref="A10:D12"/>
    <mergeCell ref="E18:G18"/>
    <mergeCell ref="H18:R18"/>
    <mergeCell ref="E12:F12"/>
    <mergeCell ref="H12:I12"/>
    <mergeCell ref="K12:L12"/>
    <mergeCell ref="N12:O12"/>
    <mergeCell ref="Q12:R12"/>
    <mergeCell ref="T12:U12"/>
    <mergeCell ref="Z10:AB11"/>
    <mergeCell ref="AC10:AF11"/>
    <mergeCell ref="E10:G11"/>
    <mergeCell ref="H10:J11"/>
    <mergeCell ref="Q10:S11"/>
    <mergeCell ref="T10:V11"/>
    <mergeCell ref="V8:X9"/>
    <mergeCell ref="W10:Y11"/>
    <mergeCell ref="U23:X23"/>
    <mergeCell ref="K10:M11"/>
    <mergeCell ref="N10:P11"/>
    <mergeCell ref="Z12:AA12"/>
    <mergeCell ref="AG22:AH25"/>
    <mergeCell ref="U24:X24"/>
    <mergeCell ref="Y23:AB23"/>
    <mergeCell ref="AC23:AF23"/>
    <mergeCell ref="Y22:AF22"/>
    <mergeCell ref="AG10:AH12"/>
    <mergeCell ref="Y25:AA25"/>
    <mergeCell ref="M23:P23"/>
    <mergeCell ref="J24:L24"/>
    <mergeCell ref="M24:P24"/>
    <mergeCell ref="Q24:T24"/>
    <mergeCell ref="Y17:AA17"/>
    <mergeCell ref="AB17:AC17"/>
    <mergeCell ref="Y15:AH16"/>
  </mergeCells>
  <phoneticPr fontId="1"/>
  <conditionalFormatting sqref="A32:X32">
    <cfRule type="expression" dxfId="3" priority="1">
      <formula>$AO$25=1</formula>
    </cfRule>
    <cfRule type="expression" dxfId="2" priority="4">
      <formula>$AJ$32=1</formula>
    </cfRule>
  </conditionalFormatting>
  <conditionalFormatting sqref="A1:R1">
    <cfRule type="expression" dxfId="1" priority="7">
      <formula>$AZ$4=1</formula>
    </cfRule>
    <cfRule type="expression" dxfId="0" priority="8">
      <formula>$AW$2=1</formula>
    </cfRule>
  </conditionalFormatting>
  <dataValidations count="8">
    <dataValidation type="list" allowBlank="1" showInputMessage="1" showErrorMessage="1" sqref="Y17:AA17" xr:uid="{A97FEC0B-0E56-4ABD-9264-B22D0D24964E}">
      <formula1>$AJ$18:$AJ$20</formula1>
    </dataValidation>
    <dataValidation type="list" allowBlank="1" showInputMessage="1" showErrorMessage="1" sqref="N36:N40" xr:uid="{DCA3A8AA-4D67-46F8-A314-F7682FCBECB8}">
      <formula1>$AJ$35:$AJ$37</formula1>
    </dataValidation>
    <dataValidation type="list" allowBlank="1" showInputMessage="1" showErrorMessage="1" sqref="W26:Y26 J26:K26 M24:AF24" xr:uid="{98FE0689-BB1C-48CA-A3E7-8963121ABF96}">
      <formula1>$AJ$22:$AJ$24</formula1>
    </dataValidation>
    <dataValidation type="list" allowBlank="1" showInputMessage="1" showErrorMessage="1" sqref="E13" xr:uid="{92CE9EC4-94F6-4B2B-9116-34C235D2258A}">
      <formula1>$AJ$13:$AJ$17</formula1>
    </dataValidation>
    <dataValidation type="list" allowBlank="1" showInputMessage="1" showErrorMessage="1" sqref="O26:R26" xr:uid="{C81C9652-CAC4-40FB-B5F8-6F9CF273E619}">
      <formula1>$AJ$26:$AJ$29</formula1>
    </dataValidation>
    <dataValidation imeMode="halfAlpha" allowBlank="1" showInputMessage="1" showErrorMessage="1" sqref="O8:U8 F8:G8 I8:K8 Y18:AH18 I15:J15 R15:X15 L15:N15 H18:R18" xr:uid="{F3777BB1-056C-4D20-8F32-D04978F3D4EE}"/>
    <dataValidation imeMode="halfKatakana" allowBlank="1" showInputMessage="1" showErrorMessage="1" sqref="E6:U6" xr:uid="{E0E98BB1-9F80-4C72-A570-4F2A66D8A725}"/>
    <dataValidation type="whole" imeMode="halfAlpha" allowBlank="1" showInputMessage="1" showErrorMessage="1" error="数値を入力してください。" sqref="AC4 AE4 AG4 G5 I5 K5 P5 R5 U5 W5 AG34 E12:F12 H12:I12 K12:L12 N12:O12 Q12:R12 T12:U12 W12:X12 Z12:AA12 J13 M25:O25 Q25:S25 U25:W25 Y25:AA25 AC25:AE25 AC34 AE34 Z7:AC7" xr:uid="{02503420-0BF0-44FE-9EB4-DB842886FD35}">
      <formula1>0</formula1>
      <formula2>1000</formula2>
    </dataValidation>
  </dataValidations>
  <hyperlinks>
    <hyperlink ref="Q51" r:id="rId1" xr:uid="{DF985880-43B3-40EF-BA0B-274A41843A91}"/>
  </hyperlinks>
  <pageMargins left="0.55118110236220474" right="7.874015748031496E-2" top="0.31496062992125984" bottom="7.874015748031496E-2" header="0.31496062992125984" footer="0.31496062992125984"/>
  <pageSetup paperSize="9" scale="70" orientation="portrait" blackAndWhite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1A5E-9366-4344-83ED-B65AD3F8C7E6}">
  <dimension ref="B1:DE115"/>
  <sheetViews>
    <sheetView view="pageBreakPreview" zoomScale="90" zoomScaleNormal="80" zoomScaleSheetLayoutView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0" sqref="B10"/>
    </sheetView>
  </sheetViews>
  <sheetFormatPr defaultColWidth="8.58203125" defaultRowHeight="19.5" customHeight="1" x14ac:dyDescent="0.55000000000000004"/>
  <cols>
    <col min="1" max="1" width="2.58203125" style="35" customWidth="1"/>
    <col min="2" max="2" width="27.58203125" style="35" customWidth="1"/>
    <col min="3" max="3" width="50.58203125" style="35" customWidth="1"/>
    <col min="4" max="4" width="2.58203125" style="35" customWidth="1"/>
    <col min="5" max="5" width="100.58203125" style="35" customWidth="1"/>
    <col min="6" max="6" width="22.58203125" style="58" customWidth="1"/>
    <col min="7" max="7" width="37.58203125" style="59" customWidth="1"/>
    <col min="8" max="8" width="3.58203125" style="59" customWidth="1"/>
    <col min="9" max="11" width="8.58203125" style="59"/>
    <col min="12" max="16" width="8.58203125" style="36"/>
    <col min="17" max="22" width="8.58203125" style="37"/>
    <col min="23" max="109" width="8.58203125" style="38"/>
    <col min="110" max="16384" width="8.58203125" style="35"/>
  </cols>
  <sheetData>
    <row r="1" spans="2:109" ht="30" customHeight="1" thickBot="1" x14ac:dyDescent="0.6">
      <c r="B1" s="39" t="s">
        <v>195</v>
      </c>
      <c r="F1" s="58" t="s">
        <v>187</v>
      </c>
    </row>
    <row r="2" spans="2:109" ht="24" customHeight="1" thickBot="1" x14ac:dyDescent="0.6">
      <c r="B2" s="40" t="s">
        <v>186</v>
      </c>
      <c r="C2" s="41" t="s">
        <v>248</v>
      </c>
      <c r="F2" s="63" t="s">
        <v>118</v>
      </c>
      <c r="G2" s="64"/>
      <c r="I2" s="48" t="s">
        <v>92</v>
      </c>
    </row>
    <row r="3" spans="2:109" ht="24" customHeight="1" x14ac:dyDescent="0.55000000000000004">
      <c r="B3" s="42" t="s">
        <v>188</v>
      </c>
      <c r="C3" s="76"/>
      <c r="F3" s="63" t="s">
        <v>119</v>
      </c>
      <c r="G3" s="64"/>
      <c r="I3" s="48"/>
    </row>
    <row r="4" spans="2:109" ht="24" customHeight="1" x14ac:dyDescent="0.55000000000000004">
      <c r="B4" s="43" t="s">
        <v>189</v>
      </c>
      <c r="C4" s="77"/>
      <c r="F4" s="63" t="s">
        <v>188</v>
      </c>
      <c r="G4" s="65" t="str">
        <f>IF(C3=0,"",C3)</f>
        <v/>
      </c>
      <c r="I4" s="60"/>
    </row>
    <row r="5" spans="2:109" ht="24" customHeight="1" x14ac:dyDescent="0.55000000000000004">
      <c r="B5" s="43" t="s">
        <v>190</v>
      </c>
      <c r="C5" s="77"/>
      <c r="F5" s="63" t="s">
        <v>120</v>
      </c>
      <c r="G5" s="69"/>
      <c r="I5" s="60"/>
    </row>
    <row r="6" spans="2:109" ht="24" customHeight="1" x14ac:dyDescent="0.55000000000000004">
      <c r="B6" s="44" t="s">
        <v>191</v>
      </c>
      <c r="C6" s="77"/>
      <c r="F6" s="63" t="s">
        <v>121</v>
      </c>
      <c r="G6" s="69"/>
      <c r="I6" s="60">
        <v>1</v>
      </c>
    </row>
    <row r="7" spans="2:109" ht="24" customHeight="1" x14ac:dyDescent="0.55000000000000004">
      <c r="B7" s="44" t="s">
        <v>192</v>
      </c>
      <c r="C7" s="77"/>
      <c r="F7" s="66" t="s">
        <v>189</v>
      </c>
      <c r="G7" s="65" t="str">
        <f>IF(C4=0,"",C4)</f>
        <v/>
      </c>
      <c r="I7" s="61"/>
      <c r="P7" s="37"/>
      <c r="V7" s="38"/>
      <c r="DE7" s="35"/>
    </row>
    <row r="8" spans="2:109" ht="24" customHeight="1" x14ac:dyDescent="0.55000000000000004">
      <c r="B8" s="44" t="s">
        <v>193</v>
      </c>
      <c r="C8" s="77"/>
      <c r="F8" s="63" t="s">
        <v>122</v>
      </c>
      <c r="G8" s="67" t="str">
        <f>IF(ISERROR(I8)=TRUE,"",I8)</f>
        <v/>
      </c>
      <c r="I8" s="62" t="e">
        <f>VALUE("R"&amp;+【記入】申込書!AC4&amp;+"."&amp;+【記入】申込書!AE4&amp;+"."&amp;+【記入】申込書!AG4)</f>
        <v>#VALUE!</v>
      </c>
    </row>
    <row r="9" spans="2:109" ht="24" customHeight="1" x14ac:dyDescent="0.55000000000000004">
      <c r="B9" s="44" t="s">
        <v>231</v>
      </c>
      <c r="C9" s="77"/>
      <c r="F9" s="63" t="s">
        <v>123</v>
      </c>
      <c r="G9" s="69"/>
    </row>
    <row r="10" spans="2:109" ht="24" customHeight="1" x14ac:dyDescent="0.55000000000000004">
      <c r="B10" s="44" t="s">
        <v>232</v>
      </c>
      <c r="C10" s="78">
        <v>25</v>
      </c>
      <c r="F10" s="63" t="s">
        <v>124</v>
      </c>
      <c r="G10" s="69"/>
      <c r="DE10" s="35"/>
    </row>
    <row r="11" spans="2:109" ht="24" customHeight="1" x14ac:dyDescent="0.55000000000000004">
      <c r="B11" s="44" t="s">
        <v>233</v>
      </c>
      <c r="C11" s="77"/>
      <c r="F11" s="63" t="s">
        <v>125</v>
      </c>
      <c r="G11" s="67" t="str">
        <f>IF(ISERROR(I11)=TRUE,"",I11)</f>
        <v/>
      </c>
      <c r="I11" s="62" t="e">
        <f>VALUE("R"&amp;+【記入】申込書!AC34&amp;+"."&amp;+【記入】申込書!AE34&amp;+"."&amp;+【記入】申込書!AG34)</f>
        <v>#VALUE!</v>
      </c>
      <c r="V11" s="38"/>
    </row>
    <row r="12" spans="2:109" ht="24" customHeight="1" x14ac:dyDescent="0.55000000000000004">
      <c r="B12" s="44" t="s">
        <v>234</v>
      </c>
      <c r="C12" s="78">
        <v>60</v>
      </c>
      <c r="F12" s="63" t="s">
        <v>126</v>
      </c>
      <c r="G12" s="67" t="str">
        <f>IF(ISERROR(【記入】申込書!AJ5)=TRUE,"",【記入】申込書!AJ5)</f>
        <v/>
      </c>
    </row>
    <row r="13" spans="2:109" ht="24" customHeight="1" x14ac:dyDescent="0.55000000000000004">
      <c r="B13" s="44" t="s">
        <v>235</v>
      </c>
      <c r="C13" s="77"/>
      <c r="F13" s="63" t="s">
        <v>127</v>
      </c>
      <c r="G13" s="65" t="str">
        <f>【記入】申込書!AQ5</f>
        <v/>
      </c>
    </row>
    <row r="14" spans="2:109" ht="24" customHeight="1" x14ac:dyDescent="0.55000000000000004">
      <c r="B14" s="44" t="s">
        <v>236</v>
      </c>
      <c r="C14" s="78">
        <v>30</v>
      </c>
      <c r="F14" s="63" t="s">
        <v>128</v>
      </c>
      <c r="G14" s="68" t="str">
        <f>IF(【記入】申込書!AJ6=0,"",IF(ISERROR(【記入】申込書!AJ6)=TRUE,"",【記入】申込書!AJ6))</f>
        <v/>
      </c>
    </row>
    <row r="15" spans="2:109" ht="24" customHeight="1" x14ac:dyDescent="0.55000000000000004">
      <c r="B15" s="44" t="s">
        <v>237</v>
      </c>
      <c r="C15" s="77"/>
      <c r="F15" s="63" t="s">
        <v>129</v>
      </c>
      <c r="G15" s="68" t="str">
        <f>IF(【記入】申込書!AJ7=0,"",IF(ISERROR(【記入】申込書!AJ7)=TRUE,"",【記入】申込書!AJ7))</f>
        <v/>
      </c>
    </row>
    <row r="16" spans="2:109" ht="24" customHeight="1" x14ac:dyDescent="0.55000000000000004">
      <c r="B16" s="44" t="s">
        <v>238</v>
      </c>
      <c r="C16" s="78">
        <v>45</v>
      </c>
      <c r="F16" s="63" t="s">
        <v>130</v>
      </c>
      <c r="G16" s="65" t="str">
        <f>IF(【記入】申込書!E6=0,"",ASC(【記入】申込書!E6))</f>
        <v/>
      </c>
    </row>
    <row r="17" spans="2:10" ht="24" customHeight="1" x14ac:dyDescent="0.55000000000000004">
      <c r="B17" s="44" t="s">
        <v>251</v>
      </c>
      <c r="C17" s="79">
        <v>1100</v>
      </c>
      <c r="F17" s="63" t="s">
        <v>131</v>
      </c>
      <c r="G17" s="65" t="str">
        <f>IF(【記入】申込書!E7=0,"",【記入】申込書!E7)</f>
        <v/>
      </c>
    </row>
    <row r="18" spans="2:10" ht="24" customHeight="1" x14ac:dyDescent="0.55000000000000004">
      <c r="B18" s="44" t="s">
        <v>252</v>
      </c>
      <c r="C18" s="77"/>
      <c r="F18" s="63" t="s">
        <v>132</v>
      </c>
      <c r="G18" s="65" t="str">
        <f>IF(【記入】申込書!V7=0,"",【記入】申込書!V7)</f>
        <v/>
      </c>
    </row>
    <row r="19" spans="2:10" ht="24" customHeight="1" x14ac:dyDescent="0.55000000000000004">
      <c r="B19" s="44" t="s">
        <v>239</v>
      </c>
      <c r="C19" s="77"/>
      <c r="F19" s="63" t="s">
        <v>133</v>
      </c>
      <c r="G19" s="65" t="str">
        <f>IF(【記入】申込書!Z7=0,"",【記入】申込書!Z7)</f>
        <v/>
      </c>
    </row>
    <row r="20" spans="2:10" ht="24" customHeight="1" x14ac:dyDescent="0.55000000000000004">
      <c r="B20" s="44" t="s">
        <v>240</v>
      </c>
      <c r="C20" s="78">
        <v>25</v>
      </c>
      <c r="F20" s="63" t="s">
        <v>134</v>
      </c>
      <c r="G20" s="65" t="str">
        <f>IF(【記入】申込書!F8="","",ASC(【記入】申込書!F8&amp;"-"&amp;【記入】申込書!I8))</f>
        <v/>
      </c>
    </row>
    <row r="21" spans="2:10" ht="24" customHeight="1" x14ac:dyDescent="0.55000000000000004">
      <c r="B21" s="44" t="s">
        <v>253</v>
      </c>
      <c r="C21" s="79">
        <v>800</v>
      </c>
      <c r="F21" s="63" t="s">
        <v>135</v>
      </c>
      <c r="G21" s="65" t="str">
        <f>IF(【記入】申込書!G9=0,"",【記入】申込書!G9)</f>
        <v/>
      </c>
      <c r="I21" s="59" t="s">
        <v>249</v>
      </c>
    </row>
    <row r="22" spans="2:10" ht="24" customHeight="1" x14ac:dyDescent="0.55000000000000004">
      <c r="B22" s="44" t="s">
        <v>254</v>
      </c>
      <c r="C22" s="77"/>
      <c r="F22" s="66" t="s">
        <v>190</v>
      </c>
      <c r="G22" s="65" t="str">
        <f>IF(C5=0,"",C5)</f>
        <v/>
      </c>
      <c r="I22" s="59" t="s">
        <v>250</v>
      </c>
    </row>
    <row r="23" spans="2:10" ht="24" customHeight="1" x14ac:dyDescent="0.55000000000000004">
      <c r="B23" s="44" t="s">
        <v>241</v>
      </c>
      <c r="C23" s="77"/>
      <c r="F23" s="66" t="s">
        <v>191</v>
      </c>
      <c r="G23" s="65" t="str">
        <f>IF(C6=0,"",C6)</f>
        <v/>
      </c>
    </row>
    <row r="24" spans="2:10" ht="24" customHeight="1" x14ac:dyDescent="0.55000000000000004">
      <c r="B24" s="44" t="s">
        <v>242</v>
      </c>
      <c r="C24" s="77"/>
      <c r="F24" s="66" t="s">
        <v>192</v>
      </c>
      <c r="G24" s="65" t="str">
        <f>IF(C7=0,"",C7)</f>
        <v/>
      </c>
      <c r="I24" s="59" t="s">
        <v>100</v>
      </c>
    </row>
    <row r="25" spans="2:10" ht="24" customHeight="1" x14ac:dyDescent="0.55000000000000004">
      <c r="B25" s="44" t="s">
        <v>243</v>
      </c>
      <c r="C25" s="77"/>
      <c r="F25" s="66" t="s">
        <v>193</v>
      </c>
      <c r="G25" s="65" t="str">
        <f>IF(C8=0,"",C8)</f>
        <v/>
      </c>
      <c r="I25" s="59" t="s">
        <v>101</v>
      </c>
      <c r="J25" s="59" t="s">
        <v>104</v>
      </c>
    </row>
    <row r="26" spans="2:10" ht="24" customHeight="1" x14ac:dyDescent="0.55000000000000004">
      <c r="B26" s="44" t="s">
        <v>244</v>
      </c>
      <c r="C26" s="77"/>
      <c r="F26" s="63" t="s">
        <v>136</v>
      </c>
      <c r="G26" s="65" t="str">
        <f>IF(【記入】申込書!O8=0,"",ASC(【記入】申込書!O8))</f>
        <v/>
      </c>
      <c r="I26" s="59" t="s">
        <v>102</v>
      </c>
      <c r="J26" s="59" t="s">
        <v>105</v>
      </c>
    </row>
    <row r="27" spans="2:10" ht="24" customHeight="1" x14ac:dyDescent="0.55000000000000004">
      <c r="B27" s="44" t="s">
        <v>245</v>
      </c>
      <c r="C27" s="77"/>
      <c r="F27" s="63" t="s">
        <v>137</v>
      </c>
      <c r="G27" s="65" t="str">
        <f>IF(【記入】申込書!Y8=0,"",【記入】申込書!Y8)</f>
        <v/>
      </c>
      <c r="I27" s="59" t="s">
        <v>103</v>
      </c>
      <c r="J27" s="59" t="s">
        <v>106</v>
      </c>
    </row>
    <row r="28" spans="2:10" ht="24" customHeight="1" x14ac:dyDescent="0.55000000000000004">
      <c r="B28" s="44" t="s">
        <v>246</v>
      </c>
      <c r="C28" s="77"/>
      <c r="F28" s="63" t="s">
        <v>138</v>
      </c>
      <c r="G28" s="65" t="str">
        <f>IF(【記入】申込書!E12=0,"",【記入】申込書!E12)</f>
        <v/>
      </c>
      <c r="J28" s="59" t="s">
        <v>107</v>
      </c>
    </row>
    <row r="29" spans="2:10" ht="24" customHeight="1" x14ac:dyDescent="0.55000000000000004">
      <c r="B29" s="44" t="s">
        <v>247</v>
      </c>
      <c r="C29" s="77"/>
      <c r="F29" s="63" t="s">
        <v>139</v>
      </c>
      <c r="G29" s="65" t="str">
        <f>IF(【記入】申込書!H12=0,"",【記入】申込書!H12)</f>
        <v/>
      </c>
      <c r="J29" s="59" t="s">
        <v>108</v>
      </c>
    </row>
    <row r="30" spans="2:10" ht="24" customHeight="1" thickBot="1" x14ac:dyDescent="0.6">
      <c r="B30" s="45" t="s">
        <v>272</v>
      </c>
      <c r="C30" s="80"/>
      <c r="F30" s="63" t="s">
        <v>140</v>
      </c>
      <c r="G30" s="65" t="str">
        <f>IF(【記入】申込書!K12=0,"",【記入】申込書!K12)</f>
        <v/>
      </c>
      <c r="J30" s="59" t="s">
        <v>109</v>
      </c>
    </row>
    <row r="31" spans="2:10" ht="24" customHeight="1" x14ac:dyDescent="0.55000000000000004">
      <c r="F31" s="63" t="s">
        <v>141</v>
      </c>
      <c r="G31" s="65" t="str">
        <f>IF(【記入】申込書!N12=0,"",【記入】申込書!N12)</f>
        <v/>
      </c>
      <c r="J31" s="59" t="s">
        <v>110</v>
      </c>
    </row>
    <row r="32" spans="2:10" ht="24" customHeight="1" x14ac:dyDescent="0.55000000000000004">
      <c r="F32" s="63" t="s">
        <v>142</v>
      </c>
      <c r="G32" s="65" t="str">
        <f>IF(【記入】申込書!Q12=0,"",【記入】申込書!Q12)</f>
        <v/>
      </c>
      <c r="J32" s="59" t="s">
        <v>111</v>
      </c>
    </row>
    <row r="33" spans="6:9" ht="24" customHeight="1" x14ac:dyDescent="0.55000000000000004">
      <c r="F33" s="63" t="s">
        <v>143</v>
      </c>
      <c r="G33" s="65" t="str">
        <f>IF(【記入】申込書!T12=0,"",【記入】申込書!T12)</f>
        <v/>
      </c>
    </row>
    <row r="34" spans="6:9" ht="24" customHeight="1" x14ac:dyDescent="0.55000000000000004">
      <c r="F34" s="63" t="s">
        <v>144</v>
      </c>
      <c r="G34" s="65" t="str">
        <f>IF(【記入】申込書!W12=0,"",【記入】申込書!W12)</f>
        <v/>
      </c>
    </row>
    <row r="35" spans="6:9" ht="24" customHeight="1" x14ac:dyDescent="0.55000000000000004">
      <c r="F35" s="63" t="s">
        <v>145</v>
      </c>
      <c r="G35" s="65" t="str">
        <f>IF(【記入】申込書!Z12=0,"",【記入】申込書!Z12)</f>
        <v/>
      </c>
    </row>
    <row r="36" spans="6:9" ht="24" customHeight="1" x14ac:dyDescent="0.55000000000000004">
      <c r="F36" s="63" t="s">
        <v>146</v>
      </c>
      <c r="G36" s="65" t="str">
        <f>IF(【記入】申込書!AC12=0,"",【記入】申込書!AC12)</f>
        <v/>
      </c>
    </row>
    <row r="37" spans="6:9" ht="24" customHeight="1" x14ac:dyDescent="0.55000000000000004">
      <c r="F37" s="63" t="s">
        <v>147</v>
      </c>
      <c r="G37" s="65" t="str">
        <f>IF(【記入】申込書!E13=0,"",【記入】申込書!E13)</f>
        <v/>
      </c>
      <c r="I37" s="61"/>
    </row>
    <row r="38" spans="6:9" ht="24" customHeight="1" x14ac:dyDescent="0.55000000000000004">
      <c r="F38" s="63" t="s">
        <v>148</v>
      </c>
      <c r="G38" s="65" t="str">
        <f>IF(【記入】申込書!J13=0,"",【記入】申込書!J13)</f>
        <v/>
      </c>
      <c r="I38" s="61"/>
    </row>
    <row r="39" spans="6:9" ht="24" customHeight="1" x14ac:dyDescent="0.55000000000000004">
      <c r="F39" s="63" t="s">
        <v>149</v>
      </c>
      <c r="G39" s="65" t="str">
        <f>IF(【記入】申込書!P13=0,"",【記入】申込書!P13)</f>
        <v/>
      </c>
      <c r="I39" s="61"/>
    </row>
    <row r="40" spans="6:9" ht="24" customHeight="1" x14ac:dyDescent="0.55000000000000004">
      <c r="F40" s="63" t="s">
        <v>150</v>
      </c>
      <c r="G40" s="65" t="str">
        <f>IF(【記入】申込書!H14=0,"",【記入】申込書!H14)</f>
        <v/>
      </c>
      <c r="I40" s="61"/>
    </row>
    <row r="41" spans="6:9" ht="24" customHeight="1" x14ac:dyDescent="0.55000000000000004">
      <c r="F41" s="63" t="s">
        <v>151</v>
      </c>
      <c r="G41" s="65" t="str">
        <f>IF(【記入】申込書!X14=0,"",【記入】申込書!X14)</f>
        <v/>
      </c>
    </row>
    <row r="42" spans="6:9" ht="24" customHeight="1" x14ac:dyDescent="0.55000000000000004">
      <c r="F42" s="63" t="s">
        <v>152</v>
      </c>
      <c r="G42" s="65" t="str">
        <f>IF(【記入】申込書!I15="","",ASC(【記入】申込書!I15&amp;"-"&amp;【記入】申込書!L15))</f>
        <v/>
      </c>
    </row>
    <row r="43" spans="6:9" ht="24" customHeight="1" x14ac:dyDescent="0.55000000000000004">
      <c r="F43" s="63" t="s">
        <v>153</v>
      </c>
      <c r="G43" s="65" t="str">
        <f>IF(【記入】申込書!J16=0,"",【記入】申込書!J16)</f>
        <v/>
      </c>
    </row>
    <row r="44" spans="6:9" ht="24" customHeight="1" x14ac:dyDescent="0.55000000000000004">
      <c r="F44" s="63" t="s">
        <v>154</v>
      </c>
      <c r="G44" s="65" t="str">
        <f>IF(【記入】申込書!R15=0,"",ASC(【記入】申込書!R15))</f>
        <v/>
      </c>
    </row>
    <row r="45" spans="6:9" ht="24" customHeight="1" x14ac:dyDescent="0.55000000000000004">
      <c r="F45" s="63" t="s">
        <v>155</v>
      </c>
      <c r="G45" s="65" t="str">
        <f>IF(【記入】申込書!H17=0,"",【記入】申込書!H17)</f>
        <v/>
      </c>
    </row>
    <row r="46" spans="6:9" ht="24" customHeight="1" x14ac:dyDescent="0.55000000000000004">
      <c r="F46" s="63" t="s">
        <v>156</v>
      </c>
      <c r="G46" s="65" t="str">
        <f>IF(【記入】申込書!H18=0,"",【記入】申込書!H18)</f>
        <v/>
      </c>
    </row>
    <row r="47" spans="6:9" ht="24" customHeight="1" x14ac:dyDescent="0.55000000000000004">
      <c r="F47" s="63" t="s">
        <v>157</v>
      </c>
      <c r="G47" s="65" t="str">
        <f>IF(【記入】申込書!Y17=0,"",【記入】申込書!Y17)</f>
        <v/>
      </c>
      <c r="I47" s="61"/>
    </row>
    <row r="48" spans="6:9" ht="24" customHeight="1" x14ac:dyDescent="0.55000000000000004">
      <c r="F48" s="63" t="s">
        <v>158</v>
      </c>
      <c r="G48" s="65" t="str">
        <f>IF(【記入】申込書!AD17=0,"",【記入】申込書!AD17)</f>
        <v/>
      </c>
      <c r="I48" s="61"/>
    </row>
    <row r="49" spans="6:9" ht="24" customHeight="1" x14ac:dyDescent="0.55000000000000004">
      <c r="F49" s="66" t="s">
        <v>185</v>
      </c>
      <c r="G49" s="65" t="str">
        <f>IF(【記入】申込書!Y18=0,"",ASC(【記入】申込書!Y18))</f>
        <v/>
      </c>
      <c r="I49" s="61"/>
    </row>
    <row r="50" spans="6:9" ht="24" customHeight="1" x14ac:dyDescent="0.55000000000000004">
      <c r="F50" s="63" t="s">
        <v>196</v>
      </c>
      <c r="G50" s="65" t="str">
        <f>IF(【記入】申込書!AQ26=0,"",IF(管理画面!G55="不可","",【記入】申込書!AQ26))</f>
        <v/>
      </c>
      <c r="I50" s="61"/>
    </row>
    <row r="51" spans="6:9" ht="24" customHeight="1" x14ac:dyDescent="0.55000000000000004">
      <c r="F51" s="63" t="s">
        <v>197</v>
      </c>
      <c r="G51" s="68" t="str">
        <f>IF(C9=0,"",C9)</f>
        <v/>
      </c>
    </row>
    <row r="52" spans="6:9" ht="24" customHeight="1" x14ac:dyDescent="0.55000000000000004">
      <c r="F52" s="63" t="s">
        <v>198</v>
      </c>
      <c r="G52" s="68">
        <f>TIME(0,C10,0)</f>
        <v>1.7361111111111112E-2</v>
      </c>
    </row>
    <row r="53" spans="6:9" ht="24" customHeight="1" x14ac:dyDescent="0.55000000000000004">
      <c r="F53" s="63" t="s">
        <v>199</v>
      </c>
      <c r="G53" s="69"/>
    </row>
    <row r="54" spans="6:9" ht="24" customHeight="1" x14ac:dyDescent="0.55000000000000004">
      <c r="F54" s="63" t="s">
        <v>200</v>
      </c>
      <c r="G54" s="69"/>
    </row>
    <row r="55" spans="6:9" ht="24" customHeight="1" x14ac:dyDescent="0.55000000000000004">
      <c r="F55" s="63" t="s">
        <v>201</v>
      </c>
      <c r="G55" s="65" t="str">
        <f>IF(AND(【記入】申込書!F36="■",【記入】申込書!R36="■"),"不可","")</f>
        <v/>
      </c>
    </row>
    <row r="56" spans="6:9" ht="24" customHeight="1" x14ac:dyDescent="0.55000000000000004">
      <c r="F56" s="63" t="s">
        <v>202</v>
      </c>
      <c r="G56" s="69"/>
    </row>
    <row r="57" spans="6:9" ht="24" customHeight="1" x14ac:dyDescent="0.55000000000000004">
      <c r="F57" s="66" t="s">
        <v>203</v>
      </c>
      <c r="G57" s="65" t="str">
        <f>IF(【記入】申込書!AQ27=0,"",IF(管理画面!G62="不可","",【記入】申込書!AQ27))</f>
        <v/>
      </c>
    </row>
    <row r="58" spans="6:9" ht="24" customHeight="1" x14ac:dyDescent="0.55000000000000004">
      <c r="F58" s="63" t="s">
        <v>204</v>
      </c>
      <c r="G58" s="68" t="str">
        <f>IF(C11=0,"",C11)</f>
        <v/>
      </c>
    </row>
    <row r="59" spans="6:9" ht="24" customHeight="1" x14ac:dyDescent="0.55000000000000004">
      <c r="F59" s="63" t="s">
        <v>205</v>
      </c>
      <c r="G59" s="68">
        <f>TIME(0,C12,0)</f>
        <v>4.1666666666666664E-2</v>
      </c>
    </row>
    <row r="60" spans="6:9" ht="24" customHeight="1" x14ac:dyDescent="0.55000000000000004">
      <c r="F60" s="63" t="s">
        <v>206</v>
      </c>
      <c r="G60" s="69"/>
    </row>
    <row r="61" spans="6:9" ht="24" customHeight="1" x14ac:dyDescent="0.55000000000000004">
      <c r="F61" s="63" t="s">
        <v>207</v>
      </c>
      <c r="G61" s="69"/>
    </row>
    <row r="62" spans="6:9" ht="24" customHeight="1" x14ac:dyDescent="0.55000000000000004">
      <c r="F62" s="63" t="s">
        <v>208</v>
      </c>
      <c r="G62" s="65" t="str">
        <f>IF(AND(【記入】申込書!F37="■",【記入】申込書!R37="■"),"不可","")</f>
        <v/>
      </c>
    </row>
    <row r="63" spans="6:9" ht="24" customHeight="1" x14ac:dyDescent="0.55000000000000004">
      <c r="F63" s="63" t="s">
        <v>209</v>
      </c>
      <c r="G63" s="69"/>
    </row>
    <row r="64" spans="6:9" ht="24" customHeight="1" x14ac:dyDescent="0.55000000000000004">
      <c r="F64" s="63" t="s">
        <v>210</v>
      </c>
      <c r="G64" s="65" t="str">
        <f>IF(【記入】申込書!AQ28=0,"",IF(管理画面!G69="不可","",【記入】申込書!AQ28))</f>
        <v/>
      </c>
    </row>
    <row r="65" spans="6:7" ht="24" customHeight="1" x14ac:dyDescent="0.55000000000000004">
      <c r="F65" s="63" t="s">
        <v>211</v>
      </c>
      <c r="G65" s="68" t="str">
        <f>IF(C13=0,"",C13)</f>
        <v/>
      </c>
    </row>
    <row r="66" spans="6:7" ht="24" customHeight="1" x14ac:dyDescent="0.55000000000000004">
      <c r="F66" s="63" t="s">
        <v>212</v>
      </c>
      <c r="G66" s="68">
        <f>TIME(0,C14,0)</f>
        <v>2.0833333333333332E-2</v>
      </c>
    </row>
    <row r="67" spans="6:7" ht="24" customHeight="1" x14ac:dyDescent="0.55000000000000004">
      <c r="F67" s="63" t="s">
        <v>213</v>
      </c>
      <c r="G67" s="69"/>
    </row>
    <row r="68" spans="6:7" ht="24" customHeight="1" x14ac:dyDescent="0.55000000000000004">
      <c r="F68" s="63" t="s">
        <v>214</v>
      </c>
      <c r="G68" s="69"/>
    </row>
    <row r="69" spans="6:7" ht="24" customHeight="1" x14ac:dyDescent="0.55000000000000004">
      <c r="F69" s="63" t="s">
        <v>215</v>
      </c>
      <c r="G69" s="65" t="str">
        <f>IF(AND(【記入】申込書!F38="■",【記入】申込書!R38="■"),"不可","")</f>
        <v/>
      </c>
    </row>
    <row r="70" spans="6:7" ht="24" customHeight="1" x14ac:dyDescent="0.55000000000000004">
      <c r="F70" s="63" t="s">
        <v>216</v>
      </c>
      <c r="G70" s="69"/>
    </row>
    <row r="71" spans="6:7" ht="24" customHeight="1" x14ac:dyDescent="0.55000000000000004">
      <c r="F71" s="63" t="s">
        <v>217</v>
      </c>
      <c r="G71" s="65" t="str">
        <f>IF(【記入】申込書!AQ29=0,"",IF(管理画面!G76="不可","",【記入】申込書!AQ29))</f>
        <v/>
      </c>
    </row>
    <row r="72" spans="6:7" ht="24" customHeight="1" x14ac:dyDescent="0.55000000000000004">
      <c r="F72" s="63" t="s">
        <v>218</v>
      </c>
      <c r="G72" s="68" t="str">
        <f>IF(C15=0,"",C15)</f>
        <v/>
      </c>
    </row>
    <row r="73" spans="6:7" ht="24" customHeight="1" x14ac:dyDescent="0.55000000000000004">
      <c r="F73" s="63" t="s">
        <v>219</v>
      </c>
      <c r="G73" s="68">
        <f>TIME(0,C16,0)</f>
        <v>3.125E-2</v>
      </c>
    </row>
    <row r="74" spans="6:7" ht="24" customHeight="1" x14ac:dyDescent="0.55000000000000004">
      <c r="F74" s="63" t="s">
        <v>220</v>
      </c>
      <c r="G74" s="65">
        <f>IF(C17=0,"",C17)</f>
        <v>1100</v>
      </c>
    </row>
    <row r="75" spans="6:7" ht="24" customHeight="1" x14ac:dyDescent="0.55000000000000004">
      <c r="F75" s="63" t="s">
        <v>221</v>
      </c>
      <c r="G75" s="65" t="str">
        <f>IF(C18=0,"",C18)</f>
        <v/>
      </c>
    </row>
    <row r="76" spans="6:7" ht="24" customHeight="1" x14ac:dyDescent="0.55000000000000004">
      <c r="F76" s="63" t="s">
        <v>222</v>
      </c>
      <c r="G76" s="65" t="str">
        <f>IF(AND(【記入】申込書!F39="■",【記入】申込書!R39="■"),"不可","")</f>
        <v/>
      </c>
    </row>
    <row r="77" spans="6:7" ht="24" customHeight="1" x14ac:dyDescent="0.55000000000000004">
      <c r="F77" s="63" t="s">
        <v>223</v>
      </c>
      <c r="G77" s="69"/>
    </row>
    <row r="78" spans="6:7" ht="24" customHeight="1" x14ac:dyDescent="0.55000000000000004">
      <c r="F78" s="66" t="s">
        <v>224</v>
      </c>
      <c r="G78" s="65" t="str">
        <f>IF(【記入】申込書!AQ30=0,"",IF(管理画面!G83="不可","",【記入】申込書!AQ30))</f>
        <v/>
      </c>
    </row>
    <row r="79" spans="6:7" ht="24" customHeight="1" x14ac:dyDescent="0.55000000000000004">
      <c r="F79" s="63" t="s">
        <v>225</v>
      </c>
      <c r="G79" s="68" t="str">
        <f>IF(C19=0,"",C19)</f>
        <v/>
      </c>
    </row>
    <row r="80" spans="6:7" ht="24" customHeight="1" x14ac:dyDescent="0.55000000000000004">
      <c r="F80" s="63" t="s">
        <v>226</v>
      </c>
      <c r="G80" s="68">
        <f>TIME(0,C20,0)</f>
        <v>1.7361111111111112E-2</v>
      </c>
    </row>
    <row r="81" spans="6:7" ht="24" customHeight="1" x14ac:dyDescent="0.55000000000000004">
      <c r="F81" s="63" t="s">
        <v>227</v>
      </c>
      <c r="G81" s="65">
        <f>IF(C21=0,"",C21)</f>
        <v>800</v>
      </c>
    </row>
    <row r="82" spans="6:7" ht="24" customHeight="1" x14ac:dyDescent="0.55000000000000004">
      <c r="F82" s="63" t="s">
        <v>228</v>
      </c>
      <c r="G82" s="65" t="str">
        <f>IF(C22=0,"",C22)</f>
        <v/>
      </c>
    </row>
    <row r="83" spans="6:7" ht="24" customHeight="1" x14ac:dyDescent="0.55000000000000004">
      <c r="F83" s="63" t="s">
        <v>229</v>
      </c>
      <c r="G83" s="65" t="str">
        <f>IF(AND(【記入】申込書!F40="■",【記入】申込書!R40="■"),"不可","")</f>
        <v/>
      </c>
    </row>
    <row r="84" spans="6:7" ht="24" customHeight="1" x14ac:dyDescent="0.55000000000000004">
      <c r="F84" s="63" t="s">
        <v>230</v>
      </c>
      <c r="G84" s="69"/>
    </row>
    <row r="85" spans="6:7" ht="24" customHeight="1" x14ac:dyDescent="0.55000000000000004">
      <c r="F85" s="63" t="s">
        <v>159</v>
      </c>
      <c r="G85" s="69"/>
    </row>
    <row r="86" spans="6:7" ht="24" customHeight="1" x14ac:dyDescent="0.55000000000000004">
      <c r="F86" s="63" t="s">
        <v>160</v>
      </c>
      <c r="G86" s="69"/>
    </row>
    <row r="87" spans="6:7" ht="24" customHeight="1" x14ac:dyDescent="0.55000000000000004">
      <c r="F87" s="63" t="s">
        <v>161</v>
      </c>
      <c r="G87" s="69"/>
    </row>
    <row r="88" spans="6:7" ht="24" customHeight="1" x14ac:dyDescent="0.55000000000000004">
      <c r="F88" s="63" t="s">
        <v>162</v>
      </c>
      <c r="G88" s="69"/>
    </row>
    <row r="89" spans="6:7" ht="24" customHeight="1" x14ac:dyDescent="0.55000000000000004">
      <c r="F89" s="63" t="s">
        <v>163</v>
      </c>
      <c r="G89" s="69"/>
    </row>
    <row r="90" spans="6:7" ht="24" customHeight="1" x14ac:dyDescent="0.55000000000000004">
      <c r="F90" s="63" t="s">
        <v>164</v>
      </c>
      <c r="G90" s="69"/>
    </row>
    <row r="91" spans="6:7" ht="24" customHeight="1" x14ac:dyDescent="0.55000000000000004">
      <c r="F91" s="63" t="s">
        <v>165</v>
      </c>
      <c r="G91" s="69"/>
    </row>
    <row r="92" spans="6:7" ht="24" customHeight="1" x14ac:dyDescent="0.55000000000000004">
      <c r="F92" s="63" t="s">
        <v>166</v>
      </c>
      <c r="G92" s="69"/>
    </row>
    <row r="93" spans="6:7" ht="24" customHeight="1" x14ac:dyDescent="0.55000000000000004">
      <c r="F93" s="63" t="s">
        <v>167</v>
      </c>
      <c r="G93" s="69"/>
    </row>
    <row r="94" spans="6:7" ht="24" customHeight="1" x14ac:dyDescent="0.55000000000000004">
      <c r="F94" s="63" t="s">
        <v>168</v>
      </c>
      <c r="G94" s="69"/>
    </row>
    <row r="95" spans="6:7" ht="24" customHeight="1" x14ac:dyDescent="0.55000000000000004">
      <c r="F95" s="63" t="s">
        <v>169</v>
      </c>
      <c r="G95" s="69"/>
    </row>
    <row r="96" spans="6:7" ht="24" customHeight="1" x14ac:dyDescent="0.55000000000000004">
      <c r="F96" s="63" t="s">
        <v>170</v>
      </c>
      <c r="G96" s="69"/>
    </row>
    <row r="97" spans="6:10" ht="24" customHeight="1" x14ac:dyDescent="0.55000000000000004">
      <c r="F97" s="63" t="s">
        <v>171</v>
      </c>
      <c r="G97" s="69"/>
    </row>
    <row r="98" spans="6:10" ht="24" customHeight="1" x14ac:dyDescent="0.55000000000000004">
      <c r="F98" s="63" t="s">
        <v>172</v>
      </c>
      <c r="G98" s="69"/>
    </row>
    <row r="99" spans="6:10" ht="24" customHeight="1" x14ac:dyDescent="0.55000000000000004">
      <c r="F99" s="63" t="s">
        <v>173</v>
      </c>
      <c r="G99" s="65" t="str">
        <f>IF(【記入】申込書!J26=0,"",【記入】申込書!J26)</f>
        <v/>
      </c>
    </row>
    <row r="100" spans="6:10" ht="24" customHeight="1" x14ac:dyDescent="0.55000000000000004">
      <c r="F100" s="63" t="s">
        <v>174</v>
      </c>
      <c r="G100" s="65" t="str">
        <f>IF(【記入】申込書!O26=0,"",【記入】申込書!O26)</f>
        <v/>
      </c>
    </row>
    <row r="101" spans="6:10" ht="24" customHeight="1" x14ac:dyDescent="0.55000000000000004">
      <c r="F101" s="66" t="s">
        <v>241</v>
      </c>
      <c r="G101" s="65" t="str">
        <f>IF(C23=0,"",C23)</f>
        <v/>
      </c>
      <c r="I101" s="61"/>
    </row>
    <row r="102" spans="6:10" ht="24" customHeight="1" x14ac:dyDescent="0.55000000000000004">
      <c r="F102" s="63" t="s">
        <v>175</v>
      </c>
      <c r="G102" s="65" t="str">
        <f>IF(C24=0,"",C24)</f>
        <v/>
      </c>
      <c r="I102" s="61"/>
      <c r="J102" s="61"/>
    </row>
    <row r="103" spans="6:10" ht="24" customHeight="1" x14ac:dyDescent="0.55000000000000004">
      <c r="F103" s="63" t="s">
        <v>176</v>
      </c>
      <c r="G103" s="65" t="str">
        <f t="shared" ref="G103:G106" si="0">IF(C25=0,"",C25)</f>
        <v/>
      </c>
      <c r="J103" s="61"/>
    </row>
    <row r="104" spans="6:10" ht="24" customHeight="1" x14ac:dyDescent="0.55000000000000004">
      <c r="F104" s="63" t="s">
        <v>177</v>
      </c>
      <c r="G104" s="65" t="str">
        <f t="shared" si="0"/>
        <v/>
      </c>
      <c r="J104" s="61"/>
    </row>
    <row r="105" spans="6:10" ht="24" customHeight="1" x14ac:dyDescent="0.55000000000000004">
      <c r="F105" s="63" t="s">
        <v>178</v>
      </c>
      <c r="G105" s="65" t="str">
        <f t="shared" si="0"/>
        <v/>
      </c>
    </row>
    <row r="106" spans="6:10" ht="24" customHeight="1" x14ac:dyDescent="0.55000000000000004">
      <c r="F106" s="63" t="s">
        <v>179</v>
      </c>
      <c r="G106" s="65" t="str">
        <f t="shared" si="0"/>
        <v/>
      </c>
    </row>
    <row r="107" spans="6:10" ht="24" customHeight="1" x14ac:dyDescent="0.55000000000000004">
      <c r="F107" s="63" t="s">
        <v>180</v>
      </c>
      <c r="G107" s="65" t="str">
        <f>IF(【記入】申込書!W26=0,"",【記入】申込書!W26)</f>
        <v/>
      </c>
    </row>
    <row r="108" spans="6:10" ht="24" customHeight="1" x14ac:dyDescent="0.55000000000000004">
      <c r="F108" s="63" t="s">
        <v>181</v>
      </c>
      <c r="G108" s="65" t="str">
        <f>IF(【記入】申込書!E29=0,"",【記入】申込書!E29)</f>
        <v/>
      </c>
    </row>
    <row r="109" spans="6:10" ht="24" customHeight="1" x14ac:dyDescent="0.55000000000000004">
      <c r="F109" s="63" t="s">
        <v>182</v>
      </c>
      <c r="G109" s="65" t="str">
        <f>IF(【記入】申込書!E30=0,"",【記入】申込書!E30)</f>
        <v/>
      </c>
    </row>
    <row r="110" spans="6:10" ht="24" customHeight="1" x14ac:dyDescent="0.55000000000000004">
      <c r="F110" s="66" t="s">
        <v>194</v>
      </c>
      <c r="G110" s="65" t="str">
        <f>IF(C29=0,"",C29)</f>
        <v/>
      </c>
    </row>
    <row r="111" spans="6:10" ht="24" customHeight="1" x14ac:dyDescent="0.55000000000000004">
      <c r="F111" s="63" t="s">
        <v>183</v>
      </c>
      <c r="G111" s="65" t="str">
        <f>IF(【記入】申込書!AB32=0,"",【記入】申込書!AB32)</f>
        <v/>
      </c>
    </row>
    <row r="112" spans="6:10" ht="24" customHeight="1" x14ac:dyDescent="0.55000000000000004">
      <c r="F112" s="63" t="s">
        <v>184</v>
      </c>
      <c r="G112" s="69"/>
      <c r="I112" s="61" t="s">
        <v>255</v>
      </c>
    </row>
    <row r="113" spans="6:109" ht="24" customHeight="1" x14ac:dyDescent="0.55000000000000004">
      <c r="F113" s="63" t="s">
        <v>271</v>
      </c>
      <c r="G113" s="65" t="str">
        <f>IF(C30=0,"",C30)</f>
        <v/>
      </c>
      <c r="I113" s="61" t="s">
        <v>256</v>
      </c>
      <c r="DE113" s="35"/>
    </row>
    <row r="114" spans="6:109" ht="24" customHeight="1" x14ac:dyDescent="0.55000000000000004">
      <c r="V114" s="38"/>
      <c r="DE114" s="35"/>
    </row>
    <row r="115" spans="6:109" ht="19.5" customHeight="1" x14ac:dyDescent="0.55000000000000004">
      <c r="V115" s="38"/>
    </row>
  </sheetData>
  <sheetProtection algorithmName="SHA-512" hashValue="WaFBR7R7+ZC6+F2VVW9nox2x0dmX6xXUHVVYaQsavalBYdNXLs7ZqGFVtuS9ePXXF4iqMEQ3FvGFdsMGN36Wgw==" saltValue="AklvtTh+uYJ93xaTnYdIig==" spinCount="100000" sheet="1" objects="1" scenarios="1"/>
  <phoneticPr fontId="1"/>
  <dataValidations count="4">
    <dataValidation type="list" allowBlank="1" showInputMessage="1" showErrorMessage="1" sqref="C6" xr:uid="{521A9D23-5AFC-419A-A3B2-E06376173656}">
      <formula1>$I$21:$I$23</formula1>
    </dataValidation>
    <dataValidation type="list" allowBlank="1" showInputMessage="1" showErrorMessage="1" sqref="C7" xr:uid="{FEFE09C0-F947-4011-A15F-4543A627CC20}">
      <formula1>$I$24:$I$28</formula1>
    </dataValidation>
    <dataValidation type="list" allowBlank="1" showInputMessage="1" showErrorMessage="1" sqref="C8" xr:uid="{2FA2E1B8-6A43-4160-A8D0-C2F0C7D7486E}">
      <formula1>$J$25:$J$33</formula1>
    </dataValidation>
    <dataValidation type="list" allowBlank="1" showInputMessage="1" showErrorMessage="1" sqref="C4" xr:uid="{92A0825C-48D0-4444-8AB8-FF325C78A176}">
      <formula1>$I$6:$I$7</formula1>
    </dataValidation>
  </dataValidations>
  <pageMargins left="0.31496062992125984" right="0.31496062992125984" top="0.55118110236220474" bottom="0.15748031496062992" header="0.31496062992125984" footer="0.31496062992125984"/>
  <pageSetup paperSize="9" scale="65" orientation="portrait" blackAndWhite="1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【記入】申込書</vt:lpstr>
      <vt:lpstr>管理画面</vt:lpstr>
      <vt:lpstr>【記入】申込書!Print_Area</vt:lpstr>
      <vt:lpstr>管理画面!Print_Area</vt:lpstr>
      <vt:lpstr>管理画面!Print_Titles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usadmin</cp:lastModifiedBy>
  <cp:lastPrinted>2021-06-02T06:46:21Z</cp:lastPrinted>
  <dcterms:created xsi:type="dcterms:W3CDTF">2020-11-20T11:08:42Z</dcterms:created>
  <dcterms:modified xsi:type="dcterms:W3CDTF">2021-06-02T06:47:07Z</dcterms:modified>
</cp:coreProperties>
</file>