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 (公益財団法人　アイヌ民族文化財団)\一般団体予約受付業務\06.2022.4-3月募集分\告知物\第３期（11～３）HP更新\"/>
    </mc:Choice>
  </mc:AlternateContent>
  <xr:revisionPtr revIDLastSave="0" documentId="13_ncr:1_{A9C1D250-30C8-4D32-83CA-B80DBA39896C}" xr6:coauthVersionLast="47" xr6:coauthVersionMax="47" xr10:uidLastSave="{00000000-0000-0000-0000-000000000000}"/>
  <workbookProtection workbookAlgorithmName="SHA-512" workbookHashValue="K37Zq7mz0XHGjgnKzNRFkVsYFgX6a78WtMeS1wDf/LHleHFJrOyKVkcdu+xeUZMkaBVUjjjvCOimdyM35vdV7w==" workbookSaltValue="+SM3pFWz0coRSOjkc8ij4Q==" workbookSpinCount="100000" lockStructure="1"/>
  <bookViews>
    <workbookView xWindow="-120" yWindow="-120" windowWidth="20730" windowHeight="11160" xr2:uid="{942668C9-127A-4DEE-88ED-9C06C9AD8426}"/>
  </bookViews>
  <sheets>
    <sheet name="1月入場分" sheetId="4" r:id="rId1"/>
    <sheet name="プルダウン" sheetId="5" state="hidden" r:id="rId2"/>
    <sheet name="募集日時" sheetId="6" state="hidden" r:id="rId3"/>
  </sheets>
  <definedNames>
    <definedName name="_xlnm.Print_Area" localSheetId="0">'1月入場分'!$A$1:$AO$52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4" l="1"/>
  <c r="Q30" i="4"/>
  <c r="Q29" i="4"/>
  <c r="Q28" i="4"/>
  <c r="Q27" i="4"/>
  <c r="Q26" i="4"/>
  <c r="Q25" i="4"/>
  <c r="Q24" i="4"/>
  <c r="Q23" i="4"/>
  <c r="Q22" i="4"/>
  <c r="U31" i="4"/>
  <c r="U30" i="4"/>
  <c r="U29" i="4"/>
  <c r="U28" i="4"/>
  <c r="U27" i="4"/>
  <c r="U26" i="4"/>
  <c r="U25" i="4"/>
  <c r="U24" i="4"/>
  <c r="U23" i="4"/>
  <c r="U22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V28" i="4"/>
  <c r="AX28" i="4" s="1"/>
  <c r="AR29" i="4"/>
  <c r="AS29" i="4"/>
  <c r="AT29" i="4"/>
  <c r="AU29" i="4"/>
  <c r="AR30" i="4"/>
  <c r="AS30" i="4"/>
  <c r="AT30" i="4"/>
  <c r="AU30" i="4"/>
  <c r="AR31" i="4"/>
  <c r="AS31" i="4"/>
  <c r="AT31" i="4"/>
  <c r="AU31" i="4"/>
  <c r="BJ27" i="4" l="1"/>
  <c r="BK27" i="4" s="1"/>
  <c r="BL27" i="4" s="1"/>
  <c r="AV27" i="4"/>
  <c r="AW27" i="4" s="1"/>
  <c r="BJ31" i="4"/>
  <c r="BK31" i="4" s="1"/>
  <c r="BL31" i="4" s="1"/>
  <c r="AV25" i="4"/>
  <c r="AV29" i="4"/>
  <c r="BJ28" i="4"/>
  <c r="BK28" i="4" s="1"/>
  <c r="BL28" i="4" s="1"/>
  <c r="BJ25" i="4"/>
  <c r="BK25" i="4" s="1"/>
  <c r="BL25" i="4" s="1"/>
  <c r="AV24" i="4"/>
  <c r="AW24" i="4" s="1"/>
  <c r="AZ24" i="4" s="1"/>
  <c r="BA24" i="4" s="1"/>
  <c r="BJ26" i="4"/>
  <c r="BK26" i="4" s="1"/>
  <c r="BL26" i="4" s="1"/>
  <c r="BJ23" i="4"/>
  <c r="BK23" i="4" s="1"/>
  <c r="BL23" i="4" s="1"/>
  <c r="BG28" i="4"/>
  <c r="BJ30" i="4"/>
  <c r="BK30" i="4" s="1"/>
  <c r="BL30" i="4" s="1"/>
  <c r="BB28" i="4"/>
  <c r="AY28" i="4"/>
  <c r="BG27" i="4"/>
  <c r="AY27" i="4"/>
  <c r="AX25" i="4"/>
  <c r="AY25" i="4"/>
  <c r="BG25" i="4"/>
  <c r="BB25" i="4"/>
  <c r="BC25" i="4" s="1"/>
  <c r="BD25" i="4" s="1"/>
  <c r="AW25" i="4"/>
  <c r="AZ25" i="4" s="1"/>
  <c r="BA25" i="4" s="1"/>
  <c r="BB29" i="4"/>
  <c r="AW29" i="4"/>
  <c r="AZ29" i="4" s="1"/>
  <c r="BA29" i="4" s="1"/>
  <c r="AX29" i="4"/>
  <c r="BC29" i="4" s="1"/>
  <c r="BD29" i="4" s="1"/>
  <c r="BE29" i="4" s="1"/>
  <c r="BF29" i="4" s="1"/>
  <c r="AY29" i="4"/>
  <c r="BG29" i="4"/>
  <c r="AV30" i="4"/>
  <c r="BJ29" i="4"/>
  <c r="BK29" i="4" s="1"/>
  <c r="BL29" i="4" s="1"/>
  <c r="AW28" i="4"/>
  <c r="AZ28" i="4" s="1"/>
  <c r="BA28" i="4" s="1"/>
  <c r="BE28" i="4" s="1"/>
  <c r="BF28" i="4" s="1"/>
  <c r="BB27" i="4"/>
  <c r="BJ24" i="4"/>
  <c r="BK24" i="4" s="1"/>
  <c r="BL24" i="4" s="1"/>
  <c r="AV31" i="4"/>
  <c r="BC28" i="4"/>
  <c r="BD28" i="4" s="1"/>
  <c r="BH27" i="4"/>
  <c r="AZ27" i="4"/>
  <c r="BA27" i="4" s="1"/>
  <c r="BE27" i="4" s="1"/>
  <c r="BF27" i="4" s="1"/>
  <c r="AV23" i="4"/>
  <c r="AX27" i="4"/>
  <c r="BC27" i="4" s="1"/>
  <c r="BD27" i="4" s="1"/>
  <c r="AV26" i="4"/>
  <c r="BH28" i="4"/>
  <c r="F64" i="4"/>
  <c r="F63" i="4"/>
  <c r="F56" i="4"/>
  <c r="F62" i="4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2" i="6"/>
  <c r="BB24" i="4" l="1"/>
  <c r="BG24" i="4"/>
  <c r="AY24" i="4"/>
  <c r="AX24" i="4"/>
  <c r="BC24" i="4" s="1"/>
  <c r="BD24" i="4" s="1"/>
  <c r="BE24" i="4" s="1"/>
  <c r="BF24" i="4" s="1"/>
  <c r="BE25" i="4"/>
  <c r="BF25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E31" i="4" s="1"/>
  <c r="BF31" i="4" s="1"/>
  <c r="BG31" i="4"/>
  <c r="BB26" i="4"/>
  <c r="AW26" i="4"/>
  <c r="BH26" i="4" s="1"/>
  <c r="AX26" i="4"/>
  <c r="BC26" i="4" s="1"/>
  <c r="BD26" i="4" s="1"/>
  <c r="AY26" i="4"/>
  <c r="AZ26" i="4" s="1"/>
  <c r="BA26" i="4" s="1"/>
  <c r="BG26" i="4"/>
  <c r="BH29" i="4"/>
  <c r="BH25" i="4"/>
  <c r="BH24" i="4"/>
  <c r="BB23" i="4"/>
  <c r="BC23" i="4" s="1"/>
  <c r="BD23" i="4" s="1"/>
  <c r="AW23" i="4"/>
  <c r="AX23" i="4"/>
  <c r="AY23" i="4"/>
  <c r="BG23" i="4"/>
  <c r="AU22" i="4"/>
  <c r="AT22" i="4"/>
  <c r="AS22" i="4"/>
  <c r="AR22" i="4"/>
  <c r="AZ23" i="4" l="1"/>
  <c r="BA23" i="4" s="1"/>
  <c r="BE23" i="4" s="1"/>
  <c r="BF23" i="4" s="1"/>
  <c r="BE26" i="4"/>
  <c r="BF26" i="4" s="1"/>
  <c r="BH30" i="4"/>
  <c r="BH23" i="4"/>
  <c r="AV22" i="4"/>
  <c r="BG22" i="4" s="1"/>
  <c r="L43" i="4"/>
  <c r="L42" i="4"/>
  <c r="L44" i="4"/>
  <c r="L41" i="4"/>
  <c r="L40" i="4"/>
  <c r="L39" i="4"/>
  <c r="L38" i="4"/>
  <c r="BJ22" i="4"/>
  <c r="BK22" i="4" s="1"/>
  <c r="BL22" i="4" s="1"/>
  <c r="L36" i="4" s="1"/>
  <c r="L37" i="4"/>
  <c r="AW22" i="4" l="1"/>
  <c r="AY22" i="4"/>
  <c r="BB22" i="4"/>
  <c r="L45" i="4"/>
  <c r="BL21" i="4"/>
  <c r="Q15" i="4" s="1"/>
  <c r="AX22" i="4"/>
  <c r="AZ22" i="4" l="1"/>
  <c r="BA22" i="4" s="1"/>
  <c r="BC22" i="4"/>
  <c r="BD22" i="4" s="1"/>
  <c r="BH22" i="4"/>
  <c r="F66" i="4"/>
  <c r="F61" i="4"/>
  <c r="AR6" i="4"/>
  <c r="F59" i="4"/>
  <c r="E34" i="4"/>
  <c r="BE22" i="4" l="1"/>
  <c r="BF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<sst xmlns="http://schemas.openxmlformats.org/spreadsheetml/2006/main" count="311" uniqueCount="128">
  <si>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</si>
  <si>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</si>
  <si>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</si>
  <si>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</si>
  <si>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</si>
  <si>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</si>
  <si>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</si>
  <si>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</si>
  <si>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</si>
  <si>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</si>
  <si>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</si>
  <si>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</si>
  <si>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</si>
  <si>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</si>
  <si>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</si>
  <si>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</si>
  <si>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</si>
  <si>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</si>
  <si>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</si>
  <si>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</si>
  <si>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</si>
  <si>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</si>
  <si>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</si>
  <si>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</si>
  <si>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</si>
  <si>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</si>
  <si>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</si>
  <si>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</si>
  <si>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</si>
  <si>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</si>
  <si>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</si>
  <si>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</si>
  <si>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</si>
  <si>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</si>
  <si>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</si>
  <si>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</si>
  <si>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</si>
  <si>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人　　　　　数</t>
    <rPh sb="0" eb="1">
      <t>ヒト</t>
    </rPh>
    <rPh sb="6" eb="7">
      <t>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</si>
  <si>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</si>
  <si>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</si>
  <si>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</si>
  <si>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</si>
  <si>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</si>
  <si>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</si>
  <si>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</si>
  <si>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</si>
  <si>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</si>
  <si>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</si>
  <si>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</si>
  <si>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</si>
  <si>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お問合せＴＥＬ：０１１-２０６-７４２７　（受付時間：平日9：00～17：00/左記日時以外はE-mailをご利用ください）</t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</si>
  <si>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</si>
  <si>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</si>
  <si>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</si>
  <si>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</si>
  <si>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プログラムの希望</t>
    <rPh sb="6" eb="7">
      <t>ノゾミ</t>
    </rPh>
    <rPh sb="7" eb="8">
      <t>ノゾミ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</si>
  <si>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</si>
  <si>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</si>
  <si>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</si>
  <si>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</si>
  <si>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</si>
  <si>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</si>
  <si>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</si>
  <si>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</si>
  <si>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</si>
  <si>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</si>
  <si>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</si>
  <si>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</si>
  <si>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</si>
  <si>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</si>
  <si>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</si>
  <si>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</si>
  <si>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</si>
  <si>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</si>
  <si>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</si>
  <si>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</si>
  <si>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</si>
  <si>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</si>
  <si>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</si>
  <si>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</si>
  <si>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</si>
  <si>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</si>
  <si>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</si>
  <si>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</si>
  <si>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</si>
  <si>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</si>
  <si>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</si>
  <si>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</si>
  <si>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</si>
  <si>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</si>
  <si>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</si>
  <si>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</si>
  <si>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</si>
  <si>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</si>
  <si>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</si>
  <si>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</si>
  <si>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</si>
  <si>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</si>
  <si>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</si>
  <si>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</si>
  <si>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</si>
  <si>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</si>
  <si>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</si>
  <si>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</si>
  <si>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</si>
  <si>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</si>
  <si>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</si>
  <si>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</si>
  <si>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</si>
  <si>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</si>
  <si>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</si>
  <si>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</si>
  <si>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</si>
  <si>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</si>
  <si>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</si>
  <si>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</si>
  <si>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</si>
  <si>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16時台</t>
  </si>
  <si>
    <t>15:30</t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</si>
  <si>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</si>
  <si>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</si>
  <si>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</si>
  <si>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日中</t>
    <rPh sb="0" eb="2">
      <t>ニッチュウ</t>
    </rPh>
    <phoneticPr fontId="1"/>
  </si>
  <si>
    <r>
      <t xml:space="preserve">
※入場日に関する時間帯の区分について
　① </t>
    </r>
    <r>
      <rPr>
        <b/>
        <sz val="10"/>
        <color theme="1"/>
        <rFont val="HG丸ｺﾞｼｯｸM-PRO"/>
        <family val="3"/>
        <charset val="128"/>
      </rPr>
      <t>午 前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10:30の伝統芸能上演と11時台の博物館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10:00～12:00）
　② </t>
    </r>
    <r>
      <rPr>
        <b/>
        <sz val="10"/>
        <color theme="1"/>
        <rFont val="HG丸ｺﾞｼｯｸM-PRO"/>
        <family val="3"/>
        <charset val="128"/>
      </rPr>
      <t>日 中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13:30の伝統芸能上演と14時台の博物館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13:00～15:00）
　③ </t>
    </r>
    <r>
      <rPr>
        <b/>
        <sz val="10"/>
        <color theme="1"/>
        <rFont val="HG丸ｺﾞｼｯｸM-PRO"/>
        <family val="3"/>
        <charset val="128"/>
      </rPr>
      <t>午 後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15:30の伝統芸能上演と16時台の博物館</t>
    </r>
    <r>
      <rPr>
        <sz val="10"/>
        <color theme="1"/>
        <rFont val="HG丸ｺﾞｼｯｸM-PRO"/>
        <family val="3"/>
        <charset val="128"/>
      </rPr>
      <t>を予約（標準滞在時間 : 15:00～17:00）</t>
    </r>
    <rPh sb="2" eb="5">
      <t>ニュウジョウニチ</t>
    </rPh>
    <rPh sb="6" eb="7">
      <t>カン</t>
    </rPh>
    <rPh sb="9" eb="12">
      <t>ジカンタイ</t>
    </rPh>
    <rPh sb="13" eb="15">
      <t>クブン</t>
    </rPh>
    <rPh sb="36" eb="40">
      <t>デントウゲイノウ</t>
    </rPh>
    <rPh sb="40" eb="42">
      <t>ジョウエン</t>
    </rPh>
    <rPh sb="52" eb="54">
      <t>ヨヤク</t>
    </rPh>
    <rPh sb="55" eb="57">
      <t>ヒョウジュン</t>
    </rPh>
    <rPh sb="57" eb="59">
      <t>タイザイ</t>
    </rPh>
    <rPh sb="59" eb="61">
      <t>ジカン</t>
    </rPh>
    <rPh sb="150" eb="154">
      <t>デントウゲイノウ</t>
    </rPh>
    <rPh sb="154" eb="156">
      <t>ジョウエン</t>
    </rPh>
    <rPh sb="166" eb="168">
      <t>ヨヤク</t>
    </rPh>
    <rPh sb="169" eb="171">
      <t>ヒョウジュン</t>
    </rPh>
    <rPh sb="171" eb="173">
      <t>タイザイ</t>
    </rPh>
    <rPh sb="173" eb="175">
      <t>ジカン</t>
    </rPh>
    <phoneticPr fontId="1"/>
  </si>
  <si>
    <t>令和４年度１月入場分　ウポポイ（民族共生象徴空間） 入場予約申込書 （団体用）</t>
    <rPh sb="0" eb="2">
      <t>レイワ</t>
    </rPh>
    <rPh sb="3" eb="5">
      <t>ネンド</t>
    </rPh>
    <rPh sb="6" eb="10">
      <t>ガツニュウジョウブン</t>
    </rPh>
    <rPh sb="16" eb="18">
      <t>ミンゾク</t>
    </rPh>
    <rPh sb="18" eb="20">
      <t>キョウセイ</t>
    </rPh>
    <rPh sb="20" eb="22">
      <t>ショウチョウ</t>
    </rPh>
    <rPh sb="22" eb="24">
      <t>クウカン</t>
    </rPh>
    <rPh sb="26" eb="28">
      <t>ニュウジョウ</t>
    </rPh>
    <rPh sb="28" eb="30">
      <t>ヨヤク</t>
    </rPh>
    <rPh sb="30" eb="33">
      <t>モウシコミショ</t>
    </rPh>
    <rPh sb="35" eb="37">
      <t>ダンタイ</t>
    </rPh>
    <rPh sb="37" eb="38">
      <t>ヨウ</t>
    </rPh>
    <phoneticPr fontId="1"/>
  </si>
  <si>
    <t>午前</t>
    <rPh sb="0" eb="2">
      <t>ゴゼン</t>
    </rPh>
    <phoneticPr fontId="4"/>
  </si>
  <si>
    <t>日中</t>
    <rPh sb="0" eb="2">
      <t>ニッチュウ</t>
    </rPh>
    <phoneticPr fontId="4"/>
  </si>
  <si>
    <t>午後</t>
    <rPh sb="0" eb="2">
      <t>ゴゴ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</si>
</sst>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&quot;〕&quot;\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0" fontId="4" fillId="0" borderId="24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1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20" fontId="4" fillId="0" borderId="48" xfId="0" applyNumberFormat="1" applyFont="1" applyFill="1" applyBorder="1" applyAlignment="1" applyProtection="1">
      <alignment horizontal="center" vertical="center"/>
    </xf>
    <xf numFmtId="20" fontId="4" fillId="0" borderId="4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0" fontId="4" fillId="2" borderId="16" xfId="0" applyFont="1" applyFill="1" applyBorder="1" applyAlignment="1" applyProtection="1">
      <alignment horizontal="center" vertical="center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left" vertical="center" indent="2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left" vertical="top" indent="1"/>
    </xf>
    <xf numFmtId="0" fontId="28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locked="0"/>
    </xf>
    <xf numFmtId="17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2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1" fillId="2" borderId="0" xfId="1" applyFont="1" applyFill="1" applyAlignment="1" applyProtection="1">
      <alignment vertical="center"/>
    </xf>
    <xf numFmtId="0" fontId="25" fillId="0" borderId="0" xfId="0" quotePrefix="1" applyFont="1" applyAlignment="1">
      <alignment horizontal="center" vertical="center"/>
    </xf>
    <xf numFmtId="181" fontId="25" fillId="0" borderId="0" xfId="0" quotePrefix="1" applyNumberFormat="1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2" fillId="0" borderId="0" xfId="0" applyFont="1" applyFill="1">
      <alignment vertical="center"/>
    </xf>
    <xf numFmtId="0" fontId="32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5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0" fontId="22" fillId="2" borderId="67" xfId="0" applyFont="1" applyFill="1" applyBorder="1" applyAlignment="1" applyProtection="1">
      <alignment horizontal="left" vertical="center" shrinkToFit="1"/>
    </xf>
    <xf numFmtId="182" fontId="34" fillId="5" borderId="0" xfId="0" applyNumberFormat="1" applyFont="1" applyFill="1" applyAlignment="1">
      <alignment horizontal="left" vertical="center" indent="1"/>
    </xf>
    <xf numFmtId="0" fontId="32" fillId="7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0" fontId="42" fillId="5" borderId="83" xfId="0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vertical="center"/>
    </xf>
    <xf numFmtId="20" fontId="42" fillId="5" borderId="83" xfId="0" applyNumberFormat="1" applyFont="1" applyFill="1" applyBorder="1" applyAlignment="1" applyProtection="1">
      <alignment horizontal="center" vertical="center"/>
    </xf>
    <xf numFmtId="20" fontId="42" fillId="5" borderId="91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42" fillId="5" borderId="83" xfId="0" applyFont="1" applyFill="1" applyBorder="1" applyAlignment="1" applyProtection="1">
      <alignment horizontal="center" vertical="center" shrinkToFit="1"/>
    </xf>
    <xf numFmtId="0" fontId="42" fillId="5" borderId="82" xfId="0" applyFont="1" applyFill="1" applyBorder="1" applyAlignment="1" applyProtection="1">
      <alignment horizontal="center" vertical="center"/>
    </xf>
    <xf numFmtId="179" fontId="42" fillId="5" borderId="83" xfId="0" applyNumberFormat="1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177" fontId="19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180" fontId="2" fillId="4" borderId="46" xfId="0" applyNumberFormat="1" applyFont="1" applyFill="1" applyBorder="1" applyAlignment="1" applyProtection="1">
      <alignment horizontal="center" vertical="center"/>
      <protection locked="0"/>
    </xf>
    <xf numFmtId="180" fontId="2" fillId="4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5" fillId="4" borderId="8" xfId="0" applyFont="1" applyFill="1" applyBorder="1" applyAlignment="1" applyProtection="1">
      <alignment horizontal="left" vertical="center" indent="1" shrinkToFit="1"/>
      <protection locked="0"/>
    </xf>
    <xf numFmtId="0" fontId="5" fillId="4" borderId="9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6" xfId="0" applyFont="1" applyFill="1" applyBorder="1" applyAlignment="1" applyProtection="1">
      <alignment horizontal="left" vertical="center" indent="1" shrinkToFit="1"/>
      <protection locked="0"/>
    </xf>
    <xf numFmtId="0" fontId="5" fillId="4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righ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left" vertical="top" wrapText="1" indent="1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19" fillId="2" borderId="27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176" fontId="19" fillId="2" borderId="27" xfId="0" applyNumberFormat="1" applyFont="1" applyFill="1" applyBorder="1" applyAlignment="1" applyProtection="1">
      <alignment horizontal="center" vertical="center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178" fontId="4" fillId="4" borderId="24" xfId="0" applyNumberFormat="1" applyFont="1" applyFill="1" applyBorder="1" applyAlignment="1" applyProtection="1">
      <alignment horizontal="center" vertical="center"/>
      <protection locked="0"/>
    </xf>
    <xf numFmtId="178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left" vertical="center" indent="1" shrinkToFit="1"/>
      <protection locked="0"/>
    </xf>
    <xf numFmtId="0" fontId="22" fillId="4" borderId="70" xfId="0" applyFont="1" applyFill="1" applyBorder="1" applyAlignment="1" applyProtection="1">
      <alignment horizontal="left" vertical="center" indent="1" shrinkToFit="1"/>
      <protection locked="0"/>
    </xf>
    <xf numFmtId="0" fontId="5" fillId="4" borderId="10" xfId="0" applyFont="1" applyFill="1" applyBorder="1" applyAlignment="1" applyProtection="1">
      <alignment horizontal="left" vertical="center" indent="1" shrinkToFit="1"/>
      <protection locked="0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83" fontId="3" fillId="7" borderId="0" xfId="0" applyNumberFormat="1" applyFont="1" applyFill="1" applyBorder="1" applyAlignment="1" applyProtection="1">
      <alignment horizontal="center" vertical="center"/>
      <protection locked="0"/>
    </xf>
    <xf numFmtId="183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 indent="1"/>
      <protection locked="0"/>
    </xf>
    <xf numFmtId="49" fontId="5" fillId="4" borderId="1" xfId="0" applyNumberFormat="1" applyFont="1" applyFill="1" applyBorder="1" applyAlignment="1" applyProtection="1">
      <alignment horizontal="left" vertical="center" indent="1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69" xfId="0" applyFont="1" applyFill="1" applyBorder="1" applyAlignment="1" applyProtection="1">
      <alignment horizontal="center" vertical="center" shrinkToFit="1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 shrinkToFit="1"/>
      <protection locked="0"/>
    </xf>
    <xf numFmtId="0" fontId="5" fillId="4" borderId="24" xfId="0" applyFont="1" applyFill="1" applyBorder="1" applyAlignment="1" applyProtection="1">
      <alignment horizontal="left" vertical="center" indent="1" shrinkToFit="1"/>
      <protection locked="0"/>
    </xf>
    <xf numFmtId="0" fontId="5" fillId="4" borderId="49" xfId="0" applyFont="1" applyFill="1" applyBorder="1" applyAlignment="1" applyProtection="1">
      <alignment horizontal="left" vertical="center" indent="1" shrinkToFit="1"/>
      <protection locked="0"/>
    </xf>
    <xf numFmtId="0" fontId="5" fillId="4" borderId="13" xfId="0" applyFont="1" applyFill="1" applyBorder="1" applyAlignment="1" applyProtection="1">
      <alignment horizontal="left" vertical="center" indent="1" shrinkToFit="1"/>
      <protection locked="0"/>
    </xf>
    <xf numFmtId="0" fontId="5" fillId="4" borderId="1" xfId="0" applyFont="1" applyFill="1" applyBorder="1" applyAlignment="1" applyProtection="1">
      <alignment horizontal="left" vertical="center" indent="1" shrinkToFit="1"/>
      <protection locked="0"/>
    </xf>
    <xf numFmtId="0" fontId="5" fillId="4" borderId="48" xfId="0" applyFont="1" applyFill="1" applyBorder="1" applyAlignment="1" applyProtection="1">
      <alignment horizontal="left" vertical="center" indent="1" shrinkToFit="1"/>
      <protection locked="0"/>
    </xf>
    <xf numFmtId="0" fontId="37" fillId="4" borderId="26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24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49" xfId="1" quotePrefix="1" applyFont="1" applyFill="1" applyBorder="1" applyAlignment="1" applyProtection="1">
      <alignment horizontal="left" vertical="center" indent="1" shrinkToFit="1"/>
      <protection locked="0"/>
    </xf>
    <xf numFmtId="0" fontId="43" fillId="2" borderId="10" xfId="0" applyFont="1" applyFill="1" applyBorder="1" applyAlignment="1" applyProtection="1">
      <alignment horizontal="left" indent="1"/>
    </xf>
    <xf numFmtId="0" fontId="42" fillId="5" borderId="79" xfId="0" applyFont="1" applyFill="1" applyBorder="1" applyAlignment="1" applyProtection="1">
      <alignment horizontal="center" vertical="center"/>
    </xf>
    <xf numFmtId="0" fontId="42" fillId="5" borderId="80" xfId="0" applyFont="1" applyFill="1" applyBorder="1" applyAlignment="1" applyProtection="1">
      <alignment horizontal="center" vertical="center"/>
    </xf>
    <xf numFmtId="0" fontId="42" fillId="5" borderId="81" xfId="0" applyFont="1" applyFill="1" applyBorder="1" applyAlignment="1" applyProtection="1">
      <alignment horizontal="center" vertical="center"/>
    </xf>
    <xf numFmtId="178" fontId="42" fillId="5" borderId="82" xfId="0" applyNumberFormat="1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horizontal="center" vertical="center"/>
    </xf>
    <xf numFmtId="178" fontId="42" fillId="5" borderId="84" xfId="0" applyNumberFormat="1" applyFont="1" applyFill="1" applyBorder="1" applyAlignment="1" applyProtection="1">
      <alignment horizontal="center" vertical="center"/>
    </xf>
    <xf numFmtId="0" fontId="42" fillId="5" borderId="85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20" fontId="42" fillId="5" borderId="86" xfId="0" applyNumberFormat="1" applyFont="1" applyFill="1" applyBorder="1" applyAlignment="1" applyProtection="1">
      <alignment horizontal="center" vertical="center"/>
    </xf>
    <xf numFmtId="0" fontId="42" fillId="5" borderId="87" xfId="0" applyFont="1" applyFill="1" applyBorder="1" applyAlignment="1" applyProtection="1">
      <alignment horizontal="center" vertical="center"/>
    </xf>
    <xf numFmtId="0" fontId="42" fillId="5" borderId="88" xfId="0" applyFont="1" applyFill="1" applyBorder="1" applyAlignment="1" applyProtection="1">
      <alignment horizontal="center" vertical="center"/>
    </xf>
    <xf numFmtId="0" fontId="42" fillId="5" borderId="89" xfId="0" applyFont="1" applyFill="1" applyBorder="1" applyAlignment="1" applyProtection="1">
      <alignment horizontal="center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90" xfId="0" applyFont="1" applyFill="1" applyBorder="1" applyAlignment="1" applyProtection="1">
      <alignment horizontal="center" vertical="center"/>
    </xf>
    <xf numFmtId="0" fontId="42" fillId="5" borderId="84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P67"/>
  <sheetViews>
    <sheetView tabSelected="1" view="pageBreakPreview" zoomScale="90" zoomScaleNormal="90" zoomScaleSheetLayoutView="90" workbookViewId="0"/>
  </sheetViews>
  <sheetFormatPr defaultColWidth="3.125" defaultRowHeight="18" customHeight="1"/>
  <cols>
    <col min="1" max="39" width="3.25" style="3" customWidth="1"/>
    <col min="40" max="40" width="3.25" style="44" customWidth="1"/>
    <col min="41" max="41" width="3.25" style="41" customWidth="1"/>
    <col min="42" max="42" width="6.125" style="41" customWidth="1"/>
    <col min="43" max="43" width="60.25" style="41" hidden="1" customWidth="1"/>
    <col min="44" max="45" width="8.5" style="68" hidden="1" customWidth="1"/>
    <col min="46" max="46" width="8.5" style="71" hidden="1" customWidth="1"/>
    <col min="47" max="48" width="8.5" style="68" hidden="1" customWidth="1"/>
    <col min="49" max="49" width="9.625" style="68" hidden="1" customWidth="1"/>
    <col min="50" max="50" width="9.625" style="9" hidden="1" customWidth="1"/>
    <col min="51" max="51" width="9.625" style="41" hidden="1" customWidth="1"/>
    <col min="52" max="52" width="9.625" style="61" hidden="1" customWidth="1"/>
    <col min="53" max="53" width="9.625" style="41" hidden="1" customWidth="1"/>
    <col min="54" max="56" width="9.625" style="3" hidden="1" customWidth="1"/>
    <col min="57" max="57" width="9.75" style="41" hidden="1" customWidth="1"/>
    <col min="58" max="58" width="9.625" style="61" hidden="1" customWidth="1"/>
    <col min="59" max="59" width="9.625" style="3" hidden="1" customWidth="1"/>
    <col min="60" max="60" width="9.375" style="3" hidden="1" customWidth="1"/>
    <col min="61" max="61" width="6.5" style="3" hidden="1" customWidth="1"/>
    <col min="62" max="63" width="12.625" style="3" hidden="1" customWidth="1"/>
    <col min="64" max="64" width="10.625" style="124" hidden="1" customWidth="1"/>
    <col min="65" max="66" width="10.625" style="3" hidden="1" customWidth="1"/>
    <col min="67" max="67" width="9.375" style="3" hidden="1" customWidth="1"/>
    <col min="68" max="69" width="9.375" style="3" customWidth="1"/>
    <col min="70" max="16384" width="3.125" style="3"/>
  </cols>
  <sheetData>
    <row r="1" spans="1:6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66"/>
      <c r="AS1" s="66"/>
      <c r="AT1" s="66"/>
      <c r="AU1" s="66"/>
      <c r="AV1" s="67"/>
    </row>
    <row r="2" spans="1:64" ht="27" customHeight="1">
      <c r="A2" s="285" t="s">
        <v>124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32"/>
      <c r="AQ2" s="32"/>
      <c r="AT2" s="68"/>
      <c r="AV2" s="67"/>
    </row>
    <row r="3" spans="1:64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T3" s="68"/>
      <c r="AV3" s="67"/>
    </row>
    <row r="4" spans="1:64" ht="24" customHeight="1">
      <c r="A4" s="13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4"/>
      <c r="AK4" s="2"/>
      <c r="AL4" s="2"/>
      <c r="AM4" s="2"/>
      <c r="AN4" s="2"/>
      <c r="AO4" s="2"/>
      <c r="AP4" s="2"/>
      <c r="AQ4" s="2"/>
      <c r="AR4" s="69"/>
      <c r="AS4" s="69"/>
      <c r="AT4" s="69"/>
      <c r="AU4" s="69"/>
      <c r="AV4" s="67"/>
    </row>
    <row r="5" spans="1:64" ht="5.25" customHeight="1">
      <c r="A5" s="15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"/>
      <c r="Y5" s="16"/>
      <c r="Z5" s="16"/>
      <c r="AA5" s="33"/>
      <c r="AB5" s="33"/>
      <c r="AC5" s="99"/>
      <c r="AD5" s="33"/>
      <c r="AE5" s="99"/>
      <c r="AF5" s="33"/>
      <c r="AG5" s="99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9"/>
      <c r="AS5" s="59"/>
      <c r="AT5" s="59"/>
      <c r="AU5" s="59"/>
      <c r="AV5" s="67"/>
    </row>
    <row r="6" spans="1:64" ht="23.45" customHeight="1" thickBot="1">
      <c r="A6" s="188" t="s">
        <v>84</v>
      </c>
      <c r="B6" s="188"/>
      <c r="C6" s="188"/>
      <c r="D6" s="188"/>
      <c r="E6" s="188"/>
      <c r="F6" s="188"/>
      <c r="G6" s="188"/>
      <c r="H6" s="188"/>
      <c r="I6" s="18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03" t="s">
        <v>0</v>
      </c>
      <c r="AD6" s="203"/>
      <c r="AE6" s="204" t="s">
        <v>1</v>
      </c>
      <c r="AF6" s="204"/>
      <c r="AG6" s="105"/>
      <c r="AH6" s="47" t="s">
        <v>2</v>
      </c>
      <c r="AI6" s="105"/>
      <c r="AJ6" s="47" t="s">
        <v>8</v>
      </c>
      <c r="AK6" s="105"/>
      <c r="AL6" s="47" t="s">
        <v>3</v>
      </c>
      <c r="AM6" s="33"/>
      <c r="AN6" s="33"/>
      <c r="AO6" s="33"/>
      <c r="AP6" s="33"/>
      <c r="AQ6" s="33"/>
      <c r="AR6" s="54" t="e">
        <f>DATE(ASC(AG6)+2018,ASC(AI6),ASC(AK6))</f>
        <v>#VALUE!</v>
      </c>
      <c r="AS6" s="54"/>
      <c r="AT6" s="59"/>
      <c r="AU6" s="59"/>
    </row>
    <row r="7" spans="1:64" ht="18.75" customHeight="1">
      <c r="A7" s="207" t="s">
        <v>4</v>
      </c>
      <c r="B7" s="208"/>
      <c r="C7" s="208"/>
      <c r="D7" s="209"/>
      <c r="E7" s="226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8"/>
      <c r="U7" s="232" t="s">
        <v>121</v>
      </c>
      <c r="V7" s="233"/>
      <c r="W7" s="233"/>
      <c r="X7" s="234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290"/>
      <c r="AJ7" s="291"/>
      <c r="AK7" s="291"/>
      <c r="AL7" s="292"/>
      <c r="AM7" s="81"/>
      <c r="AN7" s="81"/>
      <c r="AO7" s="81"/>
      <c r="AP7" s="81"/>
      <c r="AQ7" s="81"/>
      <c r="AR7" s="81"/>
      <c r="AS7" s="2"/>
      <c r="AT7" s="2"/>
      <c r="AU7" s="2"/>
      <c r="AV7" s="2"/>
      <c r="AW7" s="2"/>
      <c r="AX7" s="69"/>
      <c r="AY7" s="69"/>
      <c r="AZ7" s="69"/>
      <c r="BA7" s="69"/>
      <c r="BB7" s="68"/>
      <c r="BC7" s="68"/>
      <c r="BD7" s="9"/>
      <c r="BG7" s="41"/>
    </row>
    <row r="8" spans="1:64" ht="27" customHeight="1">
      <c r="A8" s="210" t="s">
        <v>119</v>
      </c>
      <c r="B8" s="211"/>
      <c r="C8" s="211"/>
      <c r="D8" s="212"/>
      <c r="E8" s="223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5"/>
      <c r="U8" s="235"/>
      <c r="V8" s="236"/>
      <c r="W8" s="236"/>
      <c r="X8" s="237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293"/>
      <c r="AJ8" s="294"/>
      <c r="AK8" s="294"/>
      <c r="AL8" s="295"/>
      <c r="AM8" s="81"/>
      <c r="AN8" s="81"/>
      <c r="AO8" s="81"/>
      <c r="AP8" s="81"/>
      <c r="AQ8" s="81"/>
      <c r="AR8" s="81"/>
      <c r="AS8" s="2"/>
      <c r="AT8" s="2"/>
      <c r="AU8" s="2"/>
      <c r="AV8" s="2"/>
      <c r="AW8" s="2"/>
      <c r="AX8" s="69"/>
      <c r="AY8" s="69"/>
      <c r="AZ8" s="69"/>
      <c r="BA8" s="69"/>
      <c r="BB8" s="68"/>
      <c r="BC8" s="68"/>
      <c r="BD8" s="9"/>
      <c r="BG8" s="41"/>
    </row>
    <row r="9" spans="1:64" ht="24" customHeight="1">
      <c r="A9" s="213" t="s">
        <v>12</v>
      </c>
      <c r="B9" s="214"/>
      <c r="C9" s="214"/>
      <c r="D9" s="215"/>
      <c r="E9" s="98" t="s">
        <v>5</v>
      </c>
      <c r="F9" s="219"/>
      <c r="G9" s="219"/>
      <c r="H9" s="34" t="s">
        <v>6</v>
      </c>
      <c r="I9" s="220"/>
      <c r="J9" s="220"/>
      <c r="K9" s="220"/>
      <c r="L9" s="35"/>
      <c r="M9" s="221" t="s">
        <v>7</v>
      </c>
      <c r="N9" s="222"/>
      <c r="O9" s="309"/>
      <c r="P9" s="310"/>
      <c r="Q9" s="310"/>
      <c r="R9" s="310"/>
      <c r="S9" s="310"/>
      <c r="T9" s="310"/>
      <c r="U9" s="213" t="s">
        <v>18</v>
      </c>
      <c r="V9" s="214"/>
      <c r="W9" s="214"/>
      <c r="X9" s="215"/>
      <c r="Y9" s="229" t="s">
        <v>16</v>
      </c>
      <c r="Z9" s="229"/>
      <c r="AA9" s="230"/>
      <c r="AB9" s="322"/>
      <c r="AC9" s="323"/>
      <c r="AD9" s="323"/>
      <c r="AE9" s="323"/>
      <c r="AF9" s="323"/>
      <c r="AG9" s="323"/>
      <c r="AH9" s="323"/>
      <c r="AI9" s="323"/>
      <c r="AJ9" s="323"/>
      <c r="AK9" s="323"/>
      <c r="AL9" s="324"/>
      <c r="AM9" s="81"/>
      <c r="AN9" s="81"/>
      <c r="AO9" s="81"/>
      <c r="AP9" s="2"/>
      <c r="AQ9" s="2"/>
      <c r="AR9" s="67" t="str">
        <f>F9&amp;"-"&amp;I9</f>
        <v>-</v>
      </c>
      <c r="AS9" s="67"/>
      <c r="AT9" s="69"/>
      <c r="AU9" s="69"/>
    </row>
    <row r="10" spans="1:64" ht="24" customHeight="1" thickBot="1">
      <c r="A10" s="216"/>
      <c r="B10" s="217"/>
      <c r="C10" s="217"/>
      <c r="D10" s="218"/>
      <c r="E10" s="205" t="s">
        <v>13</v>
      </c>
      <c r="F10" s="206"/>
      <c r="G10" s="319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1"/>
      <c r="U10" s="216"/>
      <c r="V10" s="217"/>
      <c r="W10" s="217"/>
      <c r="X10" s="218"/>
      <c r="Y10" s="231" t="s">
        <v>17</v>
      </c>
      <c r="Z10" s="231"/>
      <c r="AA10" s="206"/>
      <c r="AB10" s="325"/>
      <c r="AC10" s="326"/>
      <c r="AD10" s="326"/>
      <c r="AE10" s="326"/>
      <c r="AF10" s="326"/>
      <c r="AG10" s="326"/>
      <c r="AH10" s="326"/>
      <c r="AI10" s="326"/>
      <c r="AJ10" s="326"/>
      <c r="AK10" s="326"/>
      <c r="AL10" s="327"/>
      <c r="AM10" s="81"/>
      <c r="AN10" s="81"/>
      <c r="AO10" s="81"/>
      <c r="AP10" s="2"/>
      <c r="AQ10" s="2"/>
      <c r="AR10" s="69"/>
      <c r="AS10" s="69"/>
      <c r="AT10" s="69"/>
      <c r="AU10" s="69"/>
    </row>
    <row r="11" spans="1:64" ht="30.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2"/>
      <c r="AL11" s="2"/>
      <c r="AM11" s="2"/>
      <c r="AN11" s="2"/>
      <c r="AO11" s="81"/>
      <c r="AP11" s="2"/>
      <c r="AQ11" s="2"/>
      <c r="AR11" s="69"/>
      <c r="AS11" s="69"/>
      <c r="AT11" s="69"/>
      <c r="AU11" s="69"/>
    </row>
    <row r="12" spans="1:64" ht="23.45" customHeight="1" thickBot="1">
      <c r="A12" s="188" t="s">
        <v>95</v>
      </c>
      <c r="B12" s="188"/>
      <c r="C12" s="188"/>
      <c r="D12" s="188"/>
      <c r="E12" s="188"/>
      <c r="F12" s="188"/>
      <c r="G12" s="188"/>
      <c r="H12" s="188"/>
      <c r="I12" s="18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"/>
      <c r="AL12" s="2"/>
      <c r="AM12" s="2"/>
      <c r="AN12" s="2"/>
      <c r="AO12" s="2"/>
      <c r="AP12" s="2"/>
      <c r="AQ12" s="2"/>
      <c r="AR12" s="69"/>
      <c r="AS12" s="69"/>
      <c r="AT12" s="68"/>
      <c r="AV12" s="9"/>
      <c r="AW12" s="41"/>
      <c r="AX12" s="61"/>
      <c r="AZ12" s="3"/>
      <c r="BA12" s="3"/>
    </row>
    <row r="13" spans="1:64" ht="24" customHeight="1" thickBot="1">
      <c r="A13" s="189" t="s">
        <v>94</v>
      </c>
      <c r="B13" s="190"/>
      <c r="C13" s="190"/>
      <c r="D13" s="190"/>
      <c r="E13" s="190"/>
      <c r="F13" s="190"/>
      <c r="G13" s="190"/>
      <c r="H13" s="190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7" t="s">
        <v>93</v>
      </c>
      <c r="Y13" s="298"/>
      <c r="Z13" s="298"/>
      <c r="AA13" s="299"/>
      <c r="AB13" s="314" t="s">
        <v>103</v>
      </c>
      <c r="AC13" s="314"/>
      <c r="AD13" s="314"/>
      <c r="AE13" s="104"/>
      <c r="AF13" s="119" t="s">
        <v>72</v>
      </c>
      <c r="AG13" s="315" t="s">
        <v>104</v>
      </c>
      <c r="AH13" s="316"/>
      <c r="AI13" s="317"/>
      <c r="AJ13" s="300"/>
      <c r="AK13" s="300"/>
      <c r="AL13" s="300"/>
      <c r="AM13" s="300"/>
      <c r="AN13" s="300"/>
      <c r="AO13" s="301"/>
      <c r="AP13" s="33"/>
      <c r="AQ13" s="33"/>
      <c r="AR13" s="33"/>
      <c r="AS13" s="33"/>
      <c r="AT13" s="33"/>
      <c r="AU13" s="33"/>
      <c r="AV13" s="33"/>
      <c r="AW13" s="33"/>
      <c r="AX13" s="33"/>
      <c r="AY13" s="2"/>
      <c r="AZ13" s="2"/>
      <c r="BA13" s="2"/>
      <c r="BB13" s="2"/>
      <c r="BC13" s="2"/>
      <c r="BD13" s="2"/>
      <c r="BE13" s="69"/>
      <c r="BF13" s="69"/>
      <c r="BG13" s="68"/>
      <c r="BH13" s="68"/>
      <c r="BI13" s="9"/>
      <c r="BJ13" s="41"/>
      <c r="BK13" s="61"/>
      <c r="BL13" s="61"/>
    </row>
    <row r="14" spans="1:64" s="5" customFormat="1" ht="30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328" t="str">
        <f>IF(BM21&gt;0,"注）人数は20名以上50名以下で申込みしてください。","")</f>
        <v/>
      </c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2"/>
      <c r="AQ14" s="2"/>
      <c r="AR14" s="69"/>
      <c r="AS14" s="69"/>
      <c r="AT14" s="68"/>
      <c r="AU14" s="59"/>
      <c r="AV14" s="8"/>
      <c r="AW14" s="75"/>
      <c r="AX14" s="65"/>
      <c r="AY14" s="75"/>
      <c r="BE14" s="75"/>
      <c r="BF14" s="65"/>
      <c r="BL14" s="125"/>
    </row>
    <row r="15" spans="1:64" s="5" customFormat="1" ht="24" customHeight="1">
      <c r="A15" s="188" t="s">
        <v>82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97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33"/>
      <c r="AQ15" s="33"/>
      <c r="AR15" s="59"/>
      <c r="AS15" s="59"/>
      <c r="AT15" s="70"/>
      <c r="AU15" s="59"/>
      <c r="AV15" s="8"/>
      <c r="AW15" s="123" t="s">
        <v>86</v>
      </c>
      <c r="AX15" s="65"/>
      <c r="AY15" s="75"/>
      <c r="AZ15" s="123" t="s">
        <v>87</v>
      </c>
      <c r="BG15" s="123" t="s">
        <v>77</v>
      </c>
      <c r="BJ15" s="75"/>
      <c r="BK15" s="65"/>
      <c r="BL15" s="125"/>
    </row>
    <row r="16" spans="1:64" s="5" customFormat="1" ht="9.6" customHeight="1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9"/>
      <c r="AS16" s="59"/>
      <c r="AT16" s="70"/>
      <c r="AU16" s="59"/>
      <c r="AV16" s="8"/>
      <c r="AW16" s="74">
        <v>3.472222222222222E-3</v>
      </c>
      <c r="AX16" s="65"/>
      <c r="AY16" s="74"/>
      <c r="AZ16" s="74">
        <v>1.0405092592592593E-2</v>
      </c>
      <c r="BG16" s="74">
        <v>1.7361111111111112E-2</v>
      </c>
      <c r="BH16" s="74">
        <v>3.472222222222222E-3</v>
      </c>
      <c r="BJ16" s="75"/>
      <c r="BK16" s="65"/>
      <c r="BL16" s="125"/>
    </row>
    <row r="17" spans="1:68" s="5" customFormat="1" ht="24" customHeight="1" thickBot="1">
      <c r="A17" s="189" t="s">
        <v>80</v>
      </c>
      <c r="B17" s="190"/>
      <c r="C17" s="190"/>
      <c r="D17" s="190"/>
      <c r="E17" s="191"/>
      <c r="F17" s="191"/>
      <c r="G17" s="191"/>
      <c r="H17" s="191"/>
      <c r="I17" s="192"/>
      <c r="J17" s="82" t="s">
        <v>85</v>
      </c>
      <c r="K17" s="15"/>
      <c r="L17" s="15"/>
      <c r="M17" s="15"/>
      <c r="N17" s="15"/>
      <c r="O17" s="15"/>
      <c r="P17" s="15"/>
      <c r="Q17" s="15"/>
      <c r="R17" s="15"/>
      <c r="S17" s="15"/>
      <c r="T17" s="81"/>
      <c r="U17" s="81"/>
      <c r="V17" s="81"/>
      <c r="W17" s="81"/>
      <c r="X17" s="81"/>
      <c r="Y17" s="81"/>
      <c r="Z17" s="81"/>
      <c r="AA17" s="81"/>
      <c r="AB17" s="81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9"/>
      <c r="AS17" s="59"/>
      <c r="AT17" s="70"/>
      <c r="AU17" s="59"/>
      <c r="AV17" s="8"/>
      <c r="AW17" s="59"/>
      <c r="AX17" s="5" t="s">
        <v>75</v>
      </c>
      <c r="AY17" s="74">
        <v>0.45833333333333331</v>
      </c>
      <c r="AZ17" s="74">
        <v>0.5</v>
      </c>
      <c r="BA17" s="75"/>
      <c r="BB17" s="75"/>
      <c r="BC17" s="75"/>
      <c r="BD17" s="75"/>
      <c r="BE17" s="75"/>
      <c r="BF17" s="75"/>
      <c r="BG17" s="74">
        <v>0.4375</v>
      </c>
      <c r="BH17" s="74">
        <v>0.4236111111111111</v>
      </c>
      <c r="BJ17" s="75"/>
      <c r="BK17" s="65"/>
      <c r="BL17" s="125"/>
    </row>
    <row r="18" spans="1:68" s="5" customFormat="1" ht="20.100000000000001" customHeight="1" thickBot="1">
      <c r="A18" s="96"/>
      <c r="B18" s="96"/>
      <c r="C18" s="96"/>
      <c r="D18" s="96"/>
      <c r="E18" s="96"/>
      <c r="F18" s="96"/>
      <c r="G18" s="96"/>
      <c r="H18" s="96"/>
      <c r="I18" s="96"/>
      <c r="J18" s="95"/>
      <c r="K18" s="85" t="s">
        <v>90</v>
      </c>
      <c r="L18" s="96"/>
      <c r="M18" s="9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9"/>
      <c r="AS18" s="59"/>
      <c r="AT18" s="70"/>
      <c r="AU18" s="59"/>
      <c r="AW18" s="59"/>
      <c r="AX18" s="5" t="s">
        <v>76</v>
      </c>
      <c r="AY18" s="74">
        <v>0.66666666666666663</v>
      </c>
      <c r="AZ18" s="74">
        <v>0.70833333333333337</v>
      </c>
      <c r="BA18" s="74"/>
      <c r="BB18" s="74"/>
      <c r="BC18" s="74"/>
      <c r="BD18" s="74"/>
      <c r="BE18" s="74"/>
      <c r="BF18" s="74"/>
      <c r="BG18" s="74">
        <v>0.64583333333333337</v>
      </c>
      <c r="BH18" s="74">
        <v>0.63194444444444442</v>
      </c>
      <c r="BJ18" s="75"/>
      <c r="BK18" s="65"/>
      <c r="BL18" s="125"/>
    </row>
    <row r="19" spans="1:68" s="5" customFormat="1" ht="18.75" customHeight="1">
      <c r="A19" s="261" t="s">
        <v>35</v>
      </c>
      <c r="B19" s="159"/>
      <c r="C19" s="159"/>
      <c r="D19" s="159"/>
      <c r="E19" s="158" t="s">
        <v>36</v>
      </c>
      <c r="F19" s="159"/>
      <c r="G19" s="159"/>
      <c r="H19" s="159"/>
      <c r="I19" s="159"/>
      <c r="J19" s="159"/>
      <c r="K19" s="159"/>
      <c r="L19" s="159"/>
      <c r="M19" s="159"/>
      <c r="N19" s="160"/>
      <c r="O19" s="164" t="s">
        <v>55</v>
      </c>
      <c r="P19" s="165"/>
      <c r="Q19" s="165"/>
      <c r="R19" s="165"/>
      <c r="S19" s="165"/>
      <c r="T19" s="165"/>
      <c r="U19" s="165"/>
      <c r="V19" s="166"/>
      <c r="W19" s="258" t="s">
        <v>37</v>
      </c>
      <c r="X19" s="259"/>
      <c r="Y19" s="259"/>
      <c r="Z19" s="259"/>
      <c r="AA19" s="259"/>
      <c r="AB19" s="259"/>
      <c r="AC19" s="259"/>
      <c r="AD19" s="259"/>
      <c r="AE19" s="259"/>
      <c r="AF19" s="260"/>
      <c r="AG19" s="198" t="s">
        <v>81</v>
      </c>
      <c r="AH19" s="159"/>
      <c r="AI19" s="159"/>
      <c r="AJ19" s="159"/>
      <c r="AK19" s="159"/>
      <c r="AL19" s="159"/>
      <c r="AM19" s="159"/>
      <c r="AN19" s="159"/>
      <c r="AO19" s="199"/>
      <c r="AP19" s="33"/>
      <c r="AQ19" s="33"/>
      <c r="AR19" s="59"/>
      <c r="AS19" s="59"/>
      <c r="AT19" s="59"/>
      <c r="AU19" s="59"/>
      <c r="AV19" s="70"/>
      <c r="AW19" s="59"/>
      <c r="AX19" s="5" t="s">
        <v>122</v>
      </c>
      <c r="AY19" s="74">
        <v>0.58333333333333337</v>
      </c>
      <c r="AZ19" s="74">
        <v>0.625</v>
      </c>
      <c r="BA19" s="74"/>
      <c r="BB19" s="74"/>
      <c r="BC19" s="74"/>
      <c r="BD19" s="74"/>
      <c r="BE19" s="74"/>
      <c r="BF19" s="74"/>
      <c r="BG19" s="74">
        <v>0.5625</v>
      </c>
      <c r="BH19" s="74">
        <v>0.54861111111111105</v>
      </c>
      <c r="BJ19" s="75"/>
      <c r="BK19" s="65"/>
    </row>
    <row r="20" spans="1:68" s="5" customFormat="1" ht="33.75" customHeight="1" thickBot="1">
      <c r="A20" s="262"/>
      <c r="B20" s="162"/>
      <c r="C20" s="162"/>
      <c r="D20" s="162"/>
      <c r="E20" s="161"/>
      <c r="F20" s="162"/>
      <c r="G20" s="162"/>
      <c r="H20" s="162"/>
      <c r="I20" s="162"/>
      <c r="J20" s="162"/>
      <c r="K20" s="162"/>
      <c r="L20" s="162"/>
      <c r="M20" s="162"/>
      <c r="N20" s="163"/>
      <c r="O20" s="167" t="s">
        <v>54</v>
      </c>
      <c r="P20" s="168"/>
      <c r="Q20" s="168"/>
      <c r="R20" s="169"/>
      <c r="S20" s="170" t="s">
        <v>83</v>
      </c>
      <c r="T20" s="168"/>
      <c r="U20" s="168"/>
      <c r="V20" s="171"/>
      <c r="W20" s="263" t="s">
        <v>48</v>
      </c>
      <c r="X20" s="206"/>
      <c r="Y20" s="264" t="s">
        <v>32</v>
      </c>
      <c r="Z20" s="206"/>
      <c r="AA20" s="170" t="s">
        <v>34</v>
      </c>
      <c r="AB20" s="206"/>
      <c r="AC20" s="264" t="s">
        <v>33</v>
      </c>
      <c r="AD20" s="206"/>
      <c r="AE20" s="264" t="s">
        <v>49</v>
      </c>
      <c r="AF20" s="344"/>
      <c r="AG20" s="161"/>
      <c r="AH20" s="162"/>
      <c r="AI20" s="162"/>
      <c r="AJ20" s="162"/>
      <c r="AK20" s="162"/>
      <c r="AL20" s="162"/>
      <c r="AM20" s="162"/>
      <c r="AN20" s="162"/>
      <c r="AO20" s="200"/>
      <c r="AP20" s="33"/>
      <c r="AQ20" s="33"/>
      <c r="AR20" s="59"/>
      <c r="AS20" s="59"/>
      <c r="AT20" s="59"/>
      <c r="AU20" s="59"/>
      <c r="AV20" s="70"/>
      <c r="AW20" s="59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J20" s="75"/>
      <c r="BK20" s="65"/>
      <c r="BL20" s="126" t="s">
        <v>106</v>
      </c>
      <c r="BM20" s="126" t="s">
        <v>120</v>
      </c>
    </row>
    <row r="21" spans="1:68" s="5" customFormat="1" ht="26.45" customHeight="1" thickBot="1">
      <c r="A21" s="329" t="s">
        <v>116</v>
      </c>
      <c r="B21" s="330"/>
      <c r="C21" s="330"/>
      <c r="D21" s="331"/>
      <c r="E21" s="332" t="s">
        <v>1</v>
      </c>
      <c r="F21" s="333"/>
      <c r="G21" s="143">
        <v>5</v>
      </c>
      <c r="H21" s="138" t="s">
        <v>2</v>
      </c>
      <c r="I21" s="143">
        <v>1</v>
      </c>
      <c r="J21" s="138" t="s">
        <v>8</v>
      </c>
      <c r="K21" s="143">
        <v>4</v>
      </c>
      <c r="L21" s="139" t="s">
        <v>3</v>
      </c>
      <c r="M21" s="333" t="s">
        <v>71</v>
      </c>
      <c r="N21" s="334"/>
      <c r="O21" s="335" t="s">
        <v>56</v>
      </c>
      <c r="P21" s="336"/>
      <c r="Q21" s="337" t="s">
        <v>117</v>
      </c>
      <c r="R21" s="338"/>
      <c r="S21" s="339" t="s">
        <v>56</v>
      </c>
      <c r="T21" s="336"/>
      <c r="U21" s="336" t="s">
        <v>118</v>
      </c>
      <c r="V21" s="340"/>
      <c r="W21" s="341">
        <v>43</v>
      </c>
      <c r="X21" s="342"/>
      <c r="Y21" s="331">
        <v>3</v>
      </c>
      <c r="Z21" s="342"/>
      <c r="AA21" s="331">
        <v>0</v>
      </c>
      <c r="AB21" s="342"/>
      <c r="AC21" s="331">
        <v>2</v>
      </c>
      <c r="AD21" s="342"/>
      <c r="AE21" s="331">
        <v>48</v>
      </c>
      <c r="AF21" s="343"/>
      <c r="AG21" s="144">
        <v>14</v>
      </c>
      <c r="AH21" s="138" t="s">
        <v>30</v>
      </c>
      <c r="AI21" s="145">
        <v>30</v>
      </c>
      <c r="AJ21" s="138" t="s">
        <v>31</v>
      </c>
      <c r="AK21" s="138" t="s">
        <v>29</v>
      </c>
      <c r="AL21" s="138">
        <v>17</v>
      </c>
      <c r="AM21" s="140" t="s">
        <v>30</v>
      </c>
      <c r="AN21" s="145">
        <v>0</v>
      </c>
      <c r="AO21" s="141" t="s">
        <v>31</v>
      </c>
      <c r="AP21" s="33"/>
      <c r="AQ21" s="78"/>
      <c r="AR21" s="60"/>
      <c r="AS21" s="60"/>
      <c r="AT21" s="64"/>
      <c r="AU21" s="60"/>
      <c r="AV21" s="70"/>
      <c r="AW21" s="59"/>
      <c r="AY21" s="127" t="s">
        <v>107</v>
      </c>
      <c r="AZ21" s="127" t="s">
        <v>108</v>
      </c>
      <c r="BA21" s="123" t="s">
        <v>109</v>
      </c>
      <c r="BB21" s="127" t="s">
        <v>110</v>
      </c>
      <c r="BC21" s="127" t="s">
        <v>111</v>
      </c>
      <c r="BD21" s="123" t="s">
        <v>112</v>
      </c>
      <c r="BE21" s="127" t="s">
        <v>113</v>
      </c>
      <c r="BF21" s="123" t="s">
        <v>113</v>
      </c>
      <c r="BG21" s="123" t="s">
        <v>114</v>
      </c>
      <c r="BH21" s="123" t="s">
        <v>115</v>
      </c>
      <c r="BI21" s="83"/>
      <c r="BJ21" s="123" t="s">
        <v>105</v>
      </c>
      <c r="BK21" s="65"/>
      <c r="BL21" s="65">
        <f>SUM(BL22:BL31)</f>
        <v>0</v>
      </c>
      <c r="BM21" s="65">
        <f>SUM(BM22:BM31)</f>
        <v>0</v>
      </c>
    </row>
    <row r="22" spans="1:68" s="5" customFormat="1" ht="27" customHeight="1" thickTop="1">
      <c r="A22" s="247" t="s">
        <v>19</v>
      </c>
      <c r="B22" s="248"/>
      <c r="C22" s="248"/>
      <c r="D22" s="249"/>
      <c r="E22" s="193" t="s">
        <v>51</v>
      </c>
      <c r="F22" s="194"/>
      <c r="G22" s="129"/>
      <c r="H22" s="130" t="s">
        <v>2</v>
      </c>
      <c r="I22" s="129"/>
      <c r="J22" s="130" t="s">
        <v>8</v>
      </c>
      <c r="K22" s="129"/>
      <c r="L22" s="131" t="s">
        <v>53</v>
      </c>
      <c r="M22" s="195"/>
      <c r="N22" s="196"/>
      <c r="O22" s="172"/>
      <c r="P22" s="173"/>
      <c r="Q22" s="175" t="str">
        <f>IF(OR(M22="",AN22=""),"",IF(O22="有",IF(BF22="NG","不可",IF(M22="午前","11時台",IF(M22="午後","16時台","14時台"))),""))</f>
        <v/>
      </c>
      <c r="R22" s="176"/>
      <c r="S22" s="174"/>
      <c r="T22" s="173"/>
      <c r="U22" s="177" t="str">
        <f>IF(OR(M22="",AN22=""),"",IF(S22="有",IF(BH22="NG","不可",IF(M22="午前","10:30",IF(M22="午後","15:30","13:30"))),""))</f>
        <v/>
      </c>
      <c r="V22" s="178"/>
      <c r="W22" s="183"/>
      <c r="X22" s="184"/>
      <c r="Y22" s="185"/>
      <c r="Z22" s="184"/>
      <c r="AA22" s="185"/>
      <c r="AB22" s="184"/>
      <c r="AC22" s="185"/>
      <c r="AD22" s="184"/>
      <c r="AE22" s="186" t="str">
        <f>IF(SUM(W22:AD22)=0,"",SUM(W22:AD22))</f>
        <v/>
      </c>
      <c r="AF22" s="187"/>
      <c r="AG22" s="132"/>
      <c r="AH22" s="133" t="s">
        <v>30</v>
      </c>
      <c r="AI22" s="134"/>
      <c r="AJ22" s="133" t="s">
        <v>31</v>
      </c>
      <c r="AK22" s="128" t="s">
        <v>29</v>
      </c>
      <c r="AL22" s="135"/>
      <c r="AM22" s="136" t="s">
        <v>30</v>
      </c>
      <c r="AN22" s="134"/>
      <c r="AO22" s="137" t="s">
        <v>31</v>
      </c>
      <c r="AP22" s="78"/>
      <c r="AQ22" s="78"/>
      <c r="AR22" s="100" t="str">
        <f>IF(G22="","",DATE(ASC(G22)+2018,ASC(I22),ASC(K22)))</f>
        <v/>
      </c>
      <c r="AS22" s="100" t="str">
        <f>IF(G22="","",M22)</f>
        <v/>
      </c>
      <c r="AT22" s="101" t="str">
        <f>IF(G22="","",TIME(ASC(AG22),ASC(AI22),0))</f>
        <v/>
      </c>
      <c r="AU22" s="101" t="str">
        <f>IF(G22="","",TIME(ASC(AL22),ASC(AN22),0))</f>
        <v/>
      </c>
      <c r="AV22" s="67" t="str">
        <f>IF(OR(AR22="",AS22=""),"",IF(AS22="午前",1,IF(AS22="午後",2,3)))</f>
        <v/>
      </c>
      <c r="AW22" s="102" t="str">
        <f t="shared" ref="AW22" si="0">IF(AV22="","",AT22)</f>
        <v/>
      </c>
      <c r="AX22" s="102" t="str">
        <f t="shared" ref="AX22" si="1">IF(AV22="","",AU22)</f>
        <v/>
      </c>
      <c r="AY22" s="102" t="str">
        <f>IF(AV22="","",VLOOKUP(AS22,$AX$17:$AY$19,2,FALSE))</f>
        <v/>
      </c>
      <c r="AZ22" s="102" t="str">
        <f>IF(AV22="","",IF(AW22+$AW$16&lt;AY22,AY22,AW22+$AW$16))</f>
        <v/>
      </c>
      <c r="BA22" s="102" t="str">
        <f>IF(AV22="","",IF(AZ22&gt;AY22,AZ22,AY22))</f>
        <v/>
      </c>
      <c r="BB22" s="102" t="str">
        <f>IF(AV22="","",VLOOKUP(AS22,$AX$17:$AZ$19,3,FALSE))</f>
        <v/>
      </c>
      <c r="BC22" s="102" t="str">
        <f>IF(AV22="","",IF(AX22-$AW$16&gt;BB22,BB22,AX22-$AW$16))</f>
        <v/>
      </c>
      <c r="BD22" s="102" t="str">
        <f>IF(AV22="","",IF(BC22&gt;BB22,BB22,BC22))</f>
        <v/>
      </c>
      <c r="BE22" s="102" t="str">
        <f>IF(AV22="","",BD22-BA22)</f>
        <v/>
      </c>
      <c r="BF22" s="102" t="str">
        <f>IF(AV22="","",IF(BE22&lt;$AZ$16,"NG",BE22))</f>
        <v/>
      </c>
      <c r="BG22" s="102" t="str">
        <f>IF(AV22="","",VLOOKUP(AS22,$AX$17:$BG$19,10,FALSE))</f>
        <v/>
      </c>
      <c r="BH22" s="103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122"/>
      <c r="BJ22" s="116" t="e">
        <f t="shared" ref="BJ22" si="3">YEAR(AR22)&amp;TEXT(MONTH(AR22),"00")&amp;TEXT(DAY(AR22),"00")&amp;AS22</f>
        <v>#VALUE!</v>
      </c>
      <c r="BK22" s="65" t="e">
        <f>VLOOKUP(BJ22,募集日時!$C$2:$C$100,1,FALSE)</f>
        <v>#VALUE!</v>
      </c>
      <c r="BL22" s="65">
        <f>IF(M22="",0,IF(ISERROR(BK22)=TRUE,1,0))</f>
        <v>0</v>
      </c>
      <c r="BM22" s="65">
        <f>IF(AE22="",0,IF(OR(AE22&gt;50,AE22&lt;20),1,0))</f>
        <v>0</v>
      </c>
    </row>
    <row r="23" spans="1:68" s="5" customFormat="1" ht="27" customHeight="1">
      <c r="A23" s="250" t="s">
        <v>20</v>
      </c>
      <c r="B23" s="251"/>
      <c r="C23" s="251"/>
      <c r="D23" s="252"/>
      <c r="E23" s="254" t="s">
        <v>1</v>
      </c>
      <c r="F23" s="255"/>
      <c r="G23" s="48"/>
      <c r="H23" s="49" t="s">
        <v>2</v>
      </c>
      <c r="I23" s="48"/>
      <c r="J23" s="49" t="s">
        <v>8</v>
      </c>
      <c r="K23" s="48"/>
      <c r="L23" s="55" t="s">
        <v>53</v>
      </c>
      <c r="M23" s="201"/>
      <c r="N23" s="202"/>
      <c r="O23" s="270"/>
      <c r="P23" s="180"/>
      <c r="Q23" s="175" t="str">
        <f t="shared" ref="Q23:Q31" si="4">IF(OR(M23="",AN23=""),"",IF(O23="有",IF(BF23="NG","不可",IF(M23="午前","11時台",IF(M23="午後","16時台","14時台"))),""))</f>
        <v/>
      </c>
      <c r="R23" s="176"/>
      <c r="S23" s="179"/>
      <c r="T23" s="180"/>
      <c r="U23" s="288" t="str">
        <f t="shared" ref="U23:U31" si="5">IF(OR(M23="",AN23=""),"",IF(S23="有",IF(BH23="NG","不可",IF(M23="午前","10:30",IF(M23="午後","15:30","13:30"))),""))</f>
        <v/>
      </c>
      <c r="V23" s="289"/>
      <c r="W23" s="152"/>
      <c r="X23" s="153"/>
      <c r="Y23" s="154"/>
      <c r="Z23" s="153"/>
      <c r="AA23" s="154"/>
      <c r="AB23" s="153"/>
      <c r="AC23" s="154"/>
      <c r="AD23" s="153"/>
      <c r="AE23" s="155" t="str">
        <f t="shared" ref="AE23:AE31" si="6">IF(SUM(W23:AD23)=0,"",SUM(W23:AD23))</f>
        <v/>
      </c>
      <c r="AF23" s="156"/>
      <c r="AG23" s="89"/>
      <c r="AH23" s="17" t="s">
        <v>30</v>
      </c>
      <c r="AI23" s="91"/>
      <c r="AJ23" s="17" t="s">
        <v>31</v>
      </c>
      <c r="AK23" s="109" t="s">
        <v>29</v>
      </c>
      <c r="AL23" s="93"/>
      <c r="AM23" s="18" t="s">
        <v>30</v>
      </c>
      <c r="AN23" s="91"/>
      <c r="AO23" s="57" t="s">
        <v>31</v>
      </c>
      <c r="AP23" s="78"/>
      <c r="AQ23" s="78"/>
      <c r="AR23" s="100" t="str">
        <f t="shared" ref="AR23:AR31" si="7">IF(G23="","",DATE(ASC(G23)+2018,ASC(I23),ASC(K23)))</f>
        <v/>
      </c>
      <c r="AS23" s="100" t="str">
        <f t="shared" ref="AS23:AS31" si="8">IF(G23="","",M23)</f>
        <v/>
      </c>
      <c r="AT23" s="101" t="str">
        <f t="shared" ref="AT23:AT31" si="9">IF(G23="","",TIME(ASC(AG23),ASC(AI23),0))</f>
        <v/>
      </c>
      <c r="AU23" s="101" t="str">
        <f t="shared" ref="AU23:AU31" si="10">IF(G23="","",TIME(ASC(AL23),ASC(AN23),0))</f>
        <v/>
      </c>
      <c r="AV23" s="67" t="str">
        <f t="shared" ref="AV23:AV31" si="11">IF(OR(AR23="",AS23=""),"",IF(AS23="午前",1,IF(AS23="午後",2,3)))</f>
        <v/>
      </c>
      <c r="AW23" s="102" t="str">
        <f t="shared" ref="AW23:AW31" si="12">IF(AV23="","",AT23)</f>
        <v/>
      </c>
      <c r="AX23" s="102" t="str">
        <f t="shared" ref="AX23:AX31" si="13">IF(AV23="","",AU23)</f>
        <v/>
      </c>
      <c r="AY23" s="102" t="str">
        <f t="shared" ref="AY23:AY31" si="14">IF(AV23="","",VLOOKUP(AS23,$AX$17:$AY$19,2,FALSE))</f>
        <v/>
      </c>
      <c r="AZ23" s="102" t="str">
        <f t="shared" ref="AZ23:AZ31" si="15">IF(AV23="","",IF(AW23+$AW$16&lt;AY23,AY23,AW23+$AW$16))</f>
        <v/>
      </c>
      <c r="BA23" s="102" t="str">
        <f t="shared" ref="BA23:BA31" si="16">IF(AV23="","",IF(AZ23&gt;AY23,AZ23,AY23))</f>
        <v/>
      </c>
      <c r="BB23" s="102" t="str">
        <f t="shared" ref="BB23:BB31" si="17">IF(AV23="","",VLOOKUP(AS23,$AX$17:$AZ$19,3,FALSE))</f>
        <v/>
      </c>
      <c r="BC23" s="102" t="str">
        <f t="shared" ref="BC23:BC31" si="18">IF(AV23="","",IF(AX23-$AW$16&gt;BB23,BB23,AX23-$AW$16))</f>
        <v/>
      </c>
      <c r="BD23" s="102" t="str">
        <f t="shared" ref="BD23:BD31" si="19">IF(AV23="","",IF(BC23&gt;BB23,BB23,BC23))</f>
        <v/>
      </c>
      <c r="BE23" s="102" t="str">
        <f t="shared" ref="BE23:BE31" si="20">IF(AV23="","",BD23-BA23)</f>
        <v/>
      </c>
      <c r="BF23" s="102" t="str">
        <f t="shared" ref="BF23:BF31" si="21">IF(AV23="","",IF(BE23&lt;$AZ$16,"NG",BE23))</f>
        <v/>
      </c>
      <c r="BG23" s="102" t="str">
        <f t="shared" ref="BG23:BG31" si="22">IF(AV23="","",VLOOKUP(AS23,$AX$17:$BG$19,10,FALSE))</f>
        <v/>
      </c>
      <c r="BH23" s="103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122"/>
      <c r="BJ23" s="116" t="e">
        <f t="shared" ref="BJ23:BJ31" si="24">YEAR(AR23)&amp;TEXT(MONTH(AR23),"00")&amp;TEXT(DAY(AR23),"00")&amp;AS23</f>
        <v>#VALUE!</v>
      </c>
      <c r="BK23" s="65" t="e">
        <f>VLOOKUP(BJ23,募集日時!$C$2:$C$100,1,FALSE)</f>
        <v>#VALUE!</v>
      </c>
      <c r="BL23" s="65">
        <f t="shared" ref="BL23:BL31" si="25">IF(M23="",0,IF(ISERROR(BK23)=TRUE,1,0))</f>
        <v>0</v>
      </c>
      <c r="BM23" s="65">
        <f t="shared" ref="BM23:BM31" si="26">IF(AE23="",0,IF(OR(AE23&gt;50,AE23&lt;20),1,0))</f>
        <v>0</v>
      </c>
    </row>
    <row r="24" spans="1:68" s="5" customFormat="1" ht="27" customHeight="1">
      <c r="A24" s="250" t="s">
        <v>21</v>
      </c>
      <c r="B24" s="251"/>
      <c r="C24" s="251"/>
      <c r="D24" s="252"/>
      <c r="E24" s="254" t="s">
        <v>1</v>
      </c>
      <c r="F24" s="255"/>
      <c r="G24" s="48"/>
      <c r="H24" s="49" t="s">
        <v>2</v>
      </c>
      <c r="I24" s="48"/>
      <c r="J24" s="49" t="s">
        <v>8</v>
      </c>
      <c r="K24" s="48"/>
      <c r="L24" s="55" t="s">
        <v>53</v>
      </c>
      <c r="M24" s="201"/>
      <c r="N24" s="202"/>
      <c r="O24" s="270"/>
      <c r="P24" s="180"/>
      <c r="Q24" s="175" t="str">
        <f t="shared" si="4"/>
        <v/>
      </c>
      <c r="R24" s="176"/>
      <c r="S24" s="179"/>
      <c r="T24" s="180"/>
      <c r="U24" s="288" t="str">
        <f t="shared" si="5"/>
        <v/>
      </c>
      <c r="V24" s="289"/>
      <c r="W24" s="152"/>
      <c r="X24" s="153"/>
      <c r="Y24" s="154"/>
      <c r="Z24" s="153"/>
      <c r="AA24" s="154"/>
      <c r="AB24" s="153"/>
      <c r="AC24" s="154"/>
      <c r="AD24" s="153"/>
      <c r="AE24" s="155" t="str">
        <f t="shared" si="6"/>
        <v/>
      </c>
      <c r="AF24" s="156"/>
      <c r="AG24" s="89"/>
      <c r="AH24" s="17" t="s">
        <v>30</v>
      </c>
      <c r="AI24" s="91"/>
      <c r="AJ24" s="17" t="s">
        <v>31</v>
      </c>
      <c r="AK24" s="109" t="s">
        <v>29</v>
      </c>
      <c r="AL24" s="93"/>
      <c r="AM24" s="18" t="s">
        <v>30</v>
      </c>
      <c r="AN24" s="91"/>
      <c r="AO24" s="57" t="s">
        <v>31</v>
      </c>
      <c r="AP24" s="78"/>
      <c r="AQ24" s="78"/>
      <c r="AR24" s="100" t="str">
        <f t="shared" si="7"/>
        <v/>
      </c>
      <c r="AS24" s="100" t="str">
        <f t="shared" si="8"/>
        <v/>
      </c>
      <c r="AT24" s="101" t="str">
        <f t="shared" si="9"/>
        <v/>
      </c>
      <c r="AU24" s="101" t="str">
        <f t="shared" si="10"/>
        <v/>
      </c>
      <c r="AV24" s="67" t="str">
        <f t="shared" si="11"/>
        <v/>
      </c>
      <c r="AW24" s="102" t="str">
        <f t="shared" si="12"/>
        <v/>
      </c>
      <c r="AX24" s="102" t="str">
        <f t="shared" si="13"/>
        <v/>
      </c>
      <c r="AY24" s="102" t="str">
        <f t="shared" si="14"/>
        <v/>
      </c>
      <c r="AZ24" s="102" t="str">
        <f t="shared" si="15"/>
        <v/>
      </c>
      <c r="BA24" s="102" t="str">
        <f t="shared" si="16"/>
        <v/>
      </c>
      <c r="BB24" s="102" t="str">
        <f t="shared" si="17"/>
        <v/>
      </c>
      <c r="BC24" s="102" t="str">
        <f t="shared" si="18"/>
        <v/>
      </c>
      <c r="BD24" s="102" t="str">
        <f t="shared" si="19"/>
        <v/>
      </c>
      <c r="BE24" s="102" t="str">
        <f t="shared" si="20"/>
        <v/>
      </c>
      <c r="BF24" s="102" t="str">
        <f t="shared" si="21"/>
        <v/>
      </c>
      <c r="BG24" s="102" t="str">
        <f t="shared" si="22"/>
        <v/>
      </c>
      <c r="BH24" s="103" t="str">
        <f t="shared" si="23"/>
        <v/>
      </c>
      <c r="BI24" s="122"/>
      <c r="BJ24" s="116" t="e">
        <f t="shared" si="24"/>
        <v>#VALUE!</v>
      </c>
      <c r="BK24" s="65" t="e">
        <f>VLOOKUP(BJ24,募集日時!$C$2:$C$100,1,FALSE)</f>
        <v>#VALUE!</v>
      </c>
      <c r="BL24" s="65">
        <f t="shared" si="25"/>
        <v>0</v>
      </c>
      <c r="BM24" s="65">
        <f t="shared" si="26"/>
        <v>0</v>
      </c>
    </row>
    <row r="25" spans="1:68" s="5" customFormat="1" ht="27" customHeight="1">
      <c r="A25" s="250" t="s">
        <v>22</v>
      </c>
      <c r="B25" s="251"/>
      <c r="C25" s="251"/>
      <c r="D25" s="252"/>
      <c r="E25" s="254" t="s">
        <v>1</v>
      </c>
      <c r="F25" s="255"/>
      <c r="G25" s="48"/>
      <c r="H25" s="49" t="s">
        <v>2</v>
      </c>
      <c r="I25" s="48"/>
      <c r="J25" s="49" t="s">
        <v>8</v>
      </c>
      <c r="K25" s="48"/>
      <c r="L25" s="55" t="s">
        <v>53</v>
      </c>
      <c r="M25" s="201"/>
      <c r="N25" s="202"/>
      <c r="O25" s="270"/>
      <c r="P25" s="180"/>
      <c r="Q25" s="175" t="str">
        <f t="shared" si="4"/>
        <v/>
      </c>
      <c r="R25" s="176"/>
      <c r="S25" s="179"/>
      <c r="T25" s="180"/>
      <c r="U25" s="288" t="str">
        <f t="shared" si="5"/>
        <v/>
      </c>
      <c r="V25" s="289"/>
      <c r="W25" s="152"/>
      <c r="X25" s="153"/>
      <c r="Y25" s="154"/>
      <c r="Z25" s="153"/>
      <c r="AA25" s="154"/>
      <c r="AB25" s="153"/>
      <c r="AC25" s="154"/>
      <c r="AD25" s="153"/>
      <c r="AE25" s="155" t="str">
        <f t="shared" si="6"/>
        <v/>
      </c>
      <c r="AF25" s="156"/>
      <c r="AG25" s="89"/>
      <c r="AH25" s="17" t="s">
        <v>30</v>
      </c>
      <c r="AI25" s="91"/>
      <c r="AJ25" s="17" t="s">
        <v>31</v>
      </c>
      <c r="AK25" s="109" t="s">
        <v>29</v>
      </c>
      <c r="AL25" s="93"/>
      <c r="AM25" s="18" t="s">
        <v>30</v>
      </c>
      <c r="AN25" s="91"/>
      <c r="AO25" s="57" t="s">
        <v>31</v>
      </c>
      <c r="AP25" s="78"/>
      <c r="AQ25" s="78"/>
      <c r="AR25" s="100" t="str">
        <f t="shared" si="7"/>
        <v/>
      </c>
      <c r="AS25" s="100" t="str">
        <f t="shared" si="8"/>
        <v/>
      </c>
      <c r="AT25" s="101" t="str">
        <f t="shared" si="9"/>
        <v/>
      </c>
      <c r="AU25" s="101" t="str">
        <f t="shared" si="10"/>
        <v/>
      </c>
      <c r="AV25" s="67" t="str">
        <f t="shared" si="11"/>
        <v/>
      </c>
      <c r="AW25" s="102" t="str">
        <f t="shared" si="12"/>
        <v/>
      </c>
      <c r="AX25" s="102" t="str">
        <f t="shared" si="13"/>
        <v/>
      </c>
      <c r="AY25" s="102" t="str">
        <f t="shared" si="14"/>
        <v/>
      </c>
      <c r="AZ25" s="102" t="str">
        <f t="shared" si="15"/>
        <v/>
      </c>
      <c r="BA25" s="102" t="str">
        <f t="shared" si="16"/>
        <v/>
      </c>
      <c r="BB25" s="102" t="str">
        <f t="shared" si="17"/>
        <v/>
      </c>
      <c r="BC25" s="102" t="str">
        <f t="shared" si="18"/>
        <v/>
      </c>
      <c r="BD25" s="102" t="str">
        <f t="shared" si="19"/>
        <v/>
      </c>
      <c r="BE25" s="102" t="str">
        <f t="shared" si="20"/>
        <v/>
      </c>
      <c r="BF25" s="102" t="str">
        <f t="shared" si="21"/>
        <v/>
      </c>
      <c r="BG25" s="102" t="str">
        <f t="shared" si="22"/>
        <v/>
      </c>
      <c r="BH25" s="103" t="str">
        <f t="shared" si="23"/>
        <v/>
      </c>
      <c r="BI25" s="122"/>
      <c r="BJ25" s="116" t="e">
        <f t="shared" si="24"/>
        <v>#VALUE!</v>
      </c>
      <c r="BK25" s="65" t="e">
        <f>VLOOKUP(BJ25,募集日時!$C$2:$C$100,1,FALSE)</f>
        <v>#VALUE!</v>
      </c>
      <c r="BL25" s="65">
        <f t="shared" si="25"/>
        <v>0</v>
      </c>
      <c r="BM25" s="65">
        <f t="shared" si="26"/>
        <v>0</v>
      </c>
    </row>
    <row r="26" spans="1:68" s="5" customFormat="1" ht="27" customHeight="1">
      <c r="A26" s="250" t="s">
        <v>23</v>
      </c>
      <c r="B26" s="251"/>
      <c r="C26" s="251"/>
      <c r="D26" s="252"/>
      <c r="E26" s="254" t="s">
        <v>1</v>
      </c>
      <c r="F26" s="255"/>
      <c r="G26" s="48"/>
      <c r="H26" s="49" t="s">
        <v>2</v>
      </c>
      <c r="I26" s="48"/>
      <c r="J26" s="49" t="s">
        <v>8</v>
      </c>
      <c r="K26" s="48"/>
      <c r="L26" s="55" t="s">
        <v>53</v>
      </c>
      <c r="M26" s="201"/>
      <c r="N26" s="202"/>
      <c r="O26" s="270"/>
      <c r="P26" s="180"/>
      <c r="Q26" s="175" t="str">
        <f t="shared" si="4"/>
        <v/>
      </c>
      <c r="R26" s="176"/>
      <c r="S26" s="179"/>
      <c r="T26" s="180"/>
      <c r="U26" s="288" t="str">
        <f t="shared" si="5"/>
        <v/>
      </c>
      <c r="V26" s="289"/>
      <c r="W26" s="152"/>
      <c r="X26" s="153"/>
      <c r="Y26" s="154"/>
      <c r="Z26" s="153"/>
      <c r="AA26" s="154"/>
      <c r="AB26" s="153"/>
      <c r="AC26" s="154"/>
      <c r="AD26" s="153"/>
      <c r="AE26" s="155" t="str">
        <f t="shared" si="6"/>
        <v/>
      </c>
      <c r="AF26" s="156"/>
      <c r="AG26" s="89"/>
      <c r="AH26" s="17" t="s">
        <v>30</v>
      </c>
      <c r="AI26" s="91"/>
      <c r="AJ26" s="17" t="s">
        <v>31</v>
      </c>
      <c r="AK26" s="109" t="s">
        <v>29</v>
      </c>
      <c r="AL26" s="93"/>
      <c r="AM26" s="18" t="s">
        <v>30</v>
      </c>
      <c r="AN26" s="91"/>
      <c r="AO26" s="57" t="s">
        <v>31</v>
      </c>
      <c r="AP26" s="78"/>
      <c r="AQ26" s="78"/>
      <c r="AR26" s="100" t="str">
        <f t="shared" si="7"/>
        <v/>
      </c>
      <c r="AS26" s="100" t="str">
        <f t="shared" si="8"/>
        <v/>
      </c>
      <c r="AT26" s="101" t="str">
        <f t="shared" si="9"/>
        <v/>
      </c>
      <c r="AU26" s="101" t="str">
        <f t="shared" si="10"/>
        <v/>
      </c>
      <c r="AV26" s="67" t="str">
        <f t="shared" si="11"/>
        <v/>
      </c>
      <c r="AW26" s="102" t="str">
        <f t="shared" si="12"/>
        <v/>
      </c>
      <c r="AX26" s="102" t="str">
        <f t="shared" si="13"/>
        <v/>
      </c>
      <c r="AY26" s="102" t="str">
        <f t="shared" si="14"/>
        <v/>
      </c>
      <c r="AZ26" s="102" t="str">
        <f t="shared" si="15"/>
        <v/>
      </c>
      <c r="BA26" s="102" t="str">
        <f t="shared" si="16"/>
        <v/>
      </c>
      <c r="BB26" s="102" t="str">
        <f t="shared" si="17"/>
        <v/>
      </c>
      <c r="BC26" s="102" t="str">
        <f t="shared" si="18"/>
        <v/>
      </c>
      <c r="BD26" s="102" t="str">
        <f t="shared" si="19"/>
        <v/>
      </c>
      <c r="BE26" s="102" t="str">
        <f t="shared" si="20"/>
        <v/>
      </c>
      <c r="BF26" s="102" t="str">
        <f t="shared" si="21"/>
        <v/>
      </c>
      <c r="BG26" s="102" t="str">
        <f t="shared" si="22"/>
        <v/>
      </c>
      <c r="BH26" s="103" t="str">
        <f t="shared" si="23"/>
        <v/>
      </c>
      <c r="BI26" s="122"/>
      <c r="BJ26" s="116" t="e">
        <f t="shared" si="24"/>
        <v>#VALUE!</v>
      </c>
      <c r="BK26" s="65" t="e">
        <f>VLOOKUP(BJ26,募集日時!$C$2:$C$100,1,FALSE)</f>
        <v>#VALUE!</v>
      </c>
      <c r="BL26" s="65">
        <f t="shared" si="25"/>
        <v>0</v>
      </c>
      <c r="BM26" s="65">
        <f t="shared" si="26"/>
        <v>0</v>
      </c>
    </row>
    <row r="27" spans="1:68" s="5" customFormat="1" ht="27" customHeight="1">
      <c r="A27" s="250" t="s">
        <v>24</v>
      </c>
      <c r="B27" s="251"/>
      <c r="C27" s="251"/>
      <c r="D27" s="252"/>
      <c r="E27" s="254" t="s">
        <v>1</v>
      </c>
      <c r="F27" s="255"/>
      <c r="G27" s="48"/>
      <c r="H27" s="49" t="s">
        <v>2</v>
      </c>
      <c r="I27" s="48"/>
      <c r="J27" s="49" t="s">
        <v>8</v>
      </c>
      <c r="K27" s="48"/>
      <c r="L27" s="55" t="s">
        <v>53</v>
      </c>
      <c r="M27" s="201"/>
      <c r="N27" s="202"/>
      <c r="O27" s="270"/>
      <c r="P27" s="180"/>
      <c r="Q27" s="175" t="str">
        <f t="shared" si="4"/>
        <v/>
      </c>
      <c r="R27" s="176"/>
      <c r="S27" s="179"/>
      <c r="T27" s="180"/>
      <c r="U27" s="288" t="str">
        <f t="shared" si="5"/>
        <v/>
      </c>
      <c r="V27" s="289"/>
      <c r="W27" s="152"/>
      <c r="X27" s="153"/>
      <c r="Y27" s="154"/>
      <c r="Z27" s="153"/>
      <c r="AA27" s="154"/>
      <c r="AB27" s="153"/>
      <c r="AC27" s="154"/>
      <c r="AD27" s="153"/>
      <c r="AE27" s="155" t="str">
        <f t="shared" si="6"/>
        <v/>
      </c>
      <c r="AF27" s="156"/>
      <c r="AG27" s="89"/>
      <c r="AH27" s="17" t="s">
        <v>30</v>
      </c>
      <c r="AI27" s="91"/>
      <c r="AJ27" s="17" t="s">
        <v>31</v>
      </c>
      <c r="AK27" s="109" t="s">
        <v>29</v>
      </c>
      <c r="AL27" s="93"/>
      <c r="AM27" s="18" t="s">
        <v>30</v>
      </c>
      <c r="AN27" s="91"/>
      <c r="AO27" s="57" t="s">
        <v>31</v>
      </c>
      <c r="AP27" s="78"/>
      <c r="AQ27" s="78"/>
      <c r="AR27" s="100" t="str">
        <f t="shared" si="7"/>
        <v/>
      </c>
      <c r="AS27" s="100" t="str">
        <f t="shared" si="8"/>
        <v/>
      </c>
      <c r="AT27" s="101" t="str">
        <f t="shared" si="9"/>
        <v/>
      </c>
      <c r="AU27" s="101" t="str">
        <f t="shared" si="10"/>
        <v/>
      </c>
      <c r="AV27" s="67" t="str">
        <f t="shared" si="11"/>
        <v/>
      </c>
      <c r="AW27" s="102" t="str">
        <f t="shared" si="12"/>
        <v/>
      </c>
      <c r="AX27" s="102" t="str">
        <f t="shared" si="13"/>
        <v/>
      </c>
      <c r="AY27" s="102" t="str">
        <f t="shared" si="14"/>
        <v/>
      </c>
      <c r="AZ27" s="102" t="str">
        <f t="shared" si="15"/>
        <v/>
      </c>
      <c r="BA27" s="102" t="str">
        <f t="shared" si="16"/>
        <v/>
      </c>
      <c r="BB27" s="102" t="str">
        <f t="shared" si="17"/>
        <v/>
      </c>
      <c r="BC27" s="102" t="str">
        <f t="shared" si="18"/>
        <v/>
      </c>
      <c r="BD27" s="102" t="str">
        <f t="shared" si="19"/>
        <v/>
      </c>
      <c r="BE27" s="102" t="str">
        <f t="shared" si="20"/>
        <v/>
      </c>
      <c r="BF27" s="102" t="str">
        <f t="shared" si="21"/>
        <v/>
      </c>
      <c r="BG27" s="102" t="str">
        <f t="shared" si="22"/>
        <v/>
      </c>
      <c r="BH27" s="103" t="str">
        <f t="shared" si="23"/>
        <v/>
      </c>
      <c r="BI27" s="122"/>
      <c r="BJ27" s="116" t="e">
        <f t="shared" si="24"/>
        <v>#VALUE!</v>
      </c>
      <c r="BK27" s="65" t="e">
        <f>VLOOKUP(BJ27,募集日時!$C$2:$C$100,1,FALSE)</f>
        <v>#VALUE!</v>
      </c>
      <c r="BL27" s="65">
        <f t="shared" si="25"/>
        <v>0</v>
      </c>
      <c r="BM27" s="65">
        <f t="shared" si="26"/>
        <v>0</v>
      </c>
    </row>
    <row r="28" spans="1:68" s="5" customFormat="1" ht="27" customHeight="1">
      <c r="A28" s="250" t="s">
        <v>25</v>
      </c>
      <c r="B28" s="251"/>
      <c r="C28" s="251"/>
      <c r="D28" s="252"/>
      <c r="E28" s="254" t="s">
        <v>1</v>
      </c>
      <c r="F28" s="255"/>
      <c r="G28" s="48"/>
      <c r="H28" s="49" t="s">
        <v>2</v>
      </c>
      <c r="I28" s="48"/>
      <c r="J28" s="49" t="s">
        <v>8</v>
      </c>
      <c r="K28" s="48"/>
      <c r="L28" s="55" t="s">
        <v>53</v>
      </c>
      <c r="M28" s="201"/>
      <c r="N28" s="202"/>
      <c r="O28" s="270"/>
      <c r="P28" s="180"/>
      <c r="Q28" s="175" t="str">
        <f t="shared" si="4"/>
        <v/>
      </c>
      <c r="R28" s="176"/>
      <c r="S28" s="179"/>
      <c r="T28" s="180"/>
      <c r="U28" s="288" t="str">
        <f t="shared" si="5"/>
        <v/>
      </c>
      <c r="V28" s="289"/>
      <c r="W28" s="152"/>
      <c r="X28" s="153"/>
      <c r="Y28" s="154"/>
      <c r="Z28" s="153"/>
      <c r="AA28" s="154"/>
      <c r="AB28" s="153"/>
      <c r="AC28" s="154"/>
      <c r="AD28" s="153"/>
      <c r="AE28" s="155" t="str">
        <f t="shared" si="6"/>
        <v/>
      </c>
      <c r="AF28" s="156"/>
      <c r="AG28" s="89"/>
      <c r="AH28" s="17" t="s">
        <v>30</v>
      </c>
      <c r="AI28" s="91"/>
      <c r="AJ28" s="17" t="s">
        <v>31</v>
      </c>
      <c r="AK28" s="109" t="s">
        <v>29</v>
      </c>
      <c r="AL28" s="93"/>
      <c r="AM28" s="18" t="s">
        <v>30</v>
      </c>
      <c r="AN28" s="91"/>
      <c r="AO28" s="57" t="s">
        <v>31</v>
      </c>
      <c r="AP28" s="78"/>
      <c r="AQ28" s="78"/>
      <c r="AR28" s="100" t="str">
        <f t="shared" si="7"/>
        <v/>
      </c>
      <c r="AS28" s="100" t="str">
        <f t="shared" si="8"/>
        <v/>
      </c>
      <c r="AT28" s="101" t="str">
        <f t="shared" si="9"/>
        <v/>
      </c>
      <c r="AU28" s="101" t="str">
        <f t="shared" si="10"/>
        <v/>
      </c>
      <c r="AV28" s="67" t="str">
        <f t="shared" si="11"/>
        <v/>
      </c>
      <c r="AW28" s="102" t="str">
        <f t="shared" si="12"/>
        <v/>
      </c>
      <c r="AX28" s="102" t="str">
        <f t="shared" si="13"/>
        <v/>
      </c>
      <c r="AY28" s="102" t="str">
        <f t="shared" si="14"/>
        <v/>
      </c>
      <c r="AZ28" s="102" t="str">
        <f t="shared" si="15"/>
        <v/>
      </c>
      <c r="BA28" s="102" t="str">
        <f t="shared" si="16"/>
        <v/>
      </c>
      <c r="BB28" s="102" t="str">
        <f t="shared" si="17"/>
        <v/>
      </c>
      <c r="BC28" s="102" t="str">
        <f t="shared" si="18"/>
        <v/>
      </c>
      <c r="BD28" s="102" t="str">
        <f t="shared" si="19"/>
        <v/>
      </c>
      <c r="BE28" s="102" t="str">
        <f t="shared" si="20"/>
        <v/>
      </c>
      <c r="BF28" s="102" t="str">
        <f t="shared" si="21"/>
        <v/>
      </c>
      <c r="BG28" s="102" t="str">
        <f t="shared" si="22"/>
        <v/>
      </c>
      <c r="BH28" s="103" t="str">
        <f t="shared" si="23"/>
        <v/>
      </c>
      <c r="BI28" s="122"/>
      <c r="BJ28" s="116" t="e">
        <f t="shared" si="24"/>
        <v>#VALUE!</v>
      </c>
      <c r="BK28" s="65" t="e">
        <f>VLOOKUP(BJ28,募集日時!$C$2:$C$100,1,FALSE)</f>
        <v>#VALUE!</v>
      </c>
      <c r="BL28" s="65">
        <f t="shared" si="25"/>
        <v>0</v>
      </c>
      <c r="BM28" s="65">
        <f t="shared" si="26"/>
        <v>0</v>
      </c>
    </row>
    <row r="29" spans="1:68" s="5" customFormat="1" ht="27" customHeight="1">
      <c r="A29" s="250" t="s">
        <v>26</v>
      </c>
      <c r="B29" s="251"/>
      <c r="C29" s="251"/>
      <c r="D29" s="252"/>
      <c r="E29" s="254" t="s">
        <v>1</v>
      </c>
      <c r="F29" s="255"/>
      <c r="G29" s="48"/>
      <c r="H29" s="49" t="s">
        <v>2</v>
      </c>
      <c r="I29" s="48"/>
      <c r="J29" s="49" t="s">
        <v>8</v>
      </c>
      <c r="K29" s="48"/>
      <c r="L29" s="55" t="s">
        <v>53</v>
      </c>
      <c r="M29" s="201"/>
      <c r="N29" s="202"/>
      <c r="O29" s="270"/>
      <c r="P29" s="180"/>
      <c r="Q29" s="175" t="str">
        <f t="shared" si="4"/>
        <v/>
      </c>
      <c r="R29" s="176"/>
      <c r="S29" s="179"/>
      <c r="T29" s="180"/>
      <c r="U29" s="288" t="str">
        <f t="shared" si="5"/>
        <v/>
      </c>
      <c r="V29" s="289"/>
      <c r="W29" s="152"/>
      <c r="X29" s="153"/>
      <c r="Y29" s="154"/>
      <c r="Z29" s="153"/>
      <c r="AA29" s="154"/>
      <c r="AB29" s="153"/>
      <c r="AC29" s="154"/>
      <c r="AD29" s="153"/>
      <c r="AE29" s="155" t="str">
        <f t="shared" si="6"/>
        <v/>
      </c>
      <c r="AF29" s="156"/>
      <c r="AG29" s="89"/>
      <c r="AH29" s="17" t="s">
        <v>30</v>
      </c>
      <c r="AI29" s="91"/>
      <c r="AJ29" s="17" t="s">
        <v>31</v>
      </c>
      <c r="AK29" s="109" t="s">
        <v>29</v>
      </c>
      <c r="AL29" s="93"/>
      <c r="AM29" s="18" t="s">
        <v>30</v>
      </c>
      <c r="AN29" s="91"/>
      <c r="AO29" s="57" t="s">
        <v>31</v>
      </c>
      <c r="AP29" s="78"/>
      <c r="AQ29" s="78"/>
      <c r="AR29" s="100" t="str">
        <f t="shared" si="7"/>
        <v/>
      </c>
      <c r="AS29" s="100" t="str">
        <f t="shared" si="8"/>
        <v/>
      </c>
      <c r="AT29" s="101" t="str">
        <f t="shared" si="9"/>
        <v/>
      </c>
      <c r="AU29" s="101" t="str">
        <f t="shared" si="10"/>
        <v/>
      </c>
      <c r="AV29" s="67" t="str">
        <f t="shared" si="11"/>
        <v/>
      </c>
      <c r="AW29" s="102" t="str">
        <f t="shared" si="12"/>
        <v/>
      </c>
      <c r="AX29" s="102" t="str">
        <f t="shared" si="13"/>
        <v/>
      </c>
      <c r="AY29" s="102" t="str">
        <f t="shared" si="14"/>
        <v/>
      </c>
      <c r="AZ29" s="102" t="str">
        <f t="shared" si="15"/>
        <v/>
      </c>
      <c r="BA29" s="102" t="str">
        <f t="shared" si="16"/>
        <v/>
      </c>
      <c r="BB29" s="102" t="str">
        <f t="shared" si="17"/>
        <v/>
      </c>
      <c r="BC29" s="102" t="str">
        <f t="shared" si="18"/>
        <v/>
      </c>
      <c r="BD29" s="102" t="str">
        <f t="shared" si="19"/>
        <v/>
      </c>
      <c r="BE29" s="102" t="str">
        <f t="shared" si="20"/>
        <v/>
      </c>
      <c r="BF29" s="102" t="str">
        <f t="shared" si="21"/>
        <v/>
      </c>
      <c r="BG29" s="102" t="str">
        <f t="shared" si="22"/>
        <v/>
      </c>
      <c r="BH29" s="103" t="str">
        <f t="shared" si="23"/>
        <v/>
      </c>
      <c r="BI29" s="122"/>
      <c r="BJ29" s="116" t="e">
        <f t="shared" si="24"/>
        <v>#VALUE!</v>
      </c>
      <c r="BK29" s="65" t="e">
        <f>VLOOKUP(BJ29,募集日時!$C$2:$C$100,1,FALSE)</f>
        <v>#VALUE!</v>
      </c>
      <c r="BL29" s="65">
        <f t="shared" si="25"/>
        <v>0</v>
      </c>
      <c r="BM29" s="65">
        <f t="shared" si="26"/>
        <v>0</v>
      </c>
    </row>
    <row r="30" spans="1:68" s="5" customFormat="1" ht="27" customHeight="1">
      <c r="A30" s="250" t="s">
        <v>27</v>
      </c>
      <c r="B30" s="251"/>
      <c r="C30" s="251"/>
      <c r="D30" s="252"/>
      <c r="E30" s="254" t="s">
        <v>1</v>
      </c>
      <c r="F30" s="255"/>
      <c r="G30" s="48"/>
      <c r="H30" s="49" t="s">
        <v>2</v>
      </c>
      <c r="I30" s="48"/>
      <c r="J30" s="49" t="s">
        <v>8</v>
      </c>
      <c r="K30" s="48"/>
      <c r="L30" s="55" t="s">
        <v>53</v>
      </c>
      <c r="M30" s="201"/>
      <c r="N30" s="202"/>
      <c r="O30" s="270"/>
      <c r="P30" s="180"/>
      <c r="Q30" s="175" t="str">
        <f t="shared" si="4"/>
        <v/>
      </c>
      <c r="R30" s="176"/>
      <c r="S30" s="179"/>
      <c r="T30" s="180"/>
      <c r="U30" s="288" t="str">
        <f t="shared" si="5"/>
        <v/>
      </c>
      <c r="V30" s="289"/>
      <c r="W30" s="152"/>
      <c r="X30" s="153"/>
      <c r="Y30" s="154"/>
      <c r="Z30" s="153"/>
      <c r="AA30" s="154"/>
      <c r="AB30" s="153"/>
      <c r="AC30" s="154"/>
      <c r="AD30" s="153"/>
      <c r="AE30" s="155" t="str">
        <f t="shared" si="6"/>
        <v/>
      </c>
      <c r="AF30" s="156"/>
      <c r="AG30" s="89"/>
      <c r="AH30" s="17" t="s">
        <v>30</v>
      </c>
      <c r="AI30" s="91"/>
      <c r="AJ30" s="17" t="s">
        <v>31</v>
      </c>
      <c r="AK30" s="109" t="s">
        <v>29</v>
      </c>
      <c r="AL30" s="93"/>
      <c r="AM30" s="18" t="s">
        <v>30</v>
      </c>
      <c r="AN30" s="91"/>
      <c r="AO30" s="57" t="s">
        <v>31</v>
      </c>
      <c r="AP30" s="78"/>
      <c r="AQ30" s="78"/>
      <c r="AR30" s="100" t="str">
        <f t="shared" si="7"/>
        <v/>
      </c>
      <c r="AS30" s="100" t="str">
        <f t="shared" si="8"/>
        <v/>
      </c>
      <c r="AT30" s="101" t="str">
        <f t="shared" si="9"/>
        <v/>
      </c>
      <c r="AU30" s="101" t="str">
        <f t="shared" si="10"/>
        <v/>
      </c>
      <c r="AV30" s="67" t="str">
        <f t="shared" si="11"/>
        <v/>
      </c>
      <c r="AW30" s="102" t="str">
        <f t="shared" si="12"/>
        <v/>
      </c>
      <c r="AX30" s="102" t="str">
        <f t="shared" si="13"/>
        <v/>
      </c>
      <c r="AY30" s="102" t="str">
        <f t="shared" si="14"/>
        <v/>
      </c>
      <c r="AZ30" s="102" t="str">
        <f t="shared" si="15"/>
        <v/>
      </c>
      <c r="BA30" s="102" t="str">
        <f t="shared" si="16"/>
        <v/>
      </c>
      <c r="BB30" s="102" t="str">
        <f t="shared" si="17"/>
        <v/>
      </c>
      <c r="BC30" s="102" t="str">
        <f t="shared" si="18"/>
        <v/>
      </c>
      <c r="BD30" s="102" t="str">
        <f t="shared" si="19"/>
        <v/>
      </c>
      <c r="BE30" s="102" t="str">
        <f t="shared" si="20"/>
        <v/>
      </c>
      <c r="BF30" s="102" t="str">
        <f t="shared" si="21"/>
        <v/>
      </c>
      <c r="BG30" s="102" t="str">
        <f t="shared" si="22"/>
        <v/>
      </c>
      <c r="BH30" s="103" t="str">
        <f t="shared" si="23"/>
        <v/>
      </c>
      <c r="BI30" s="122"/>
      <c r="BJ30" s="116" t="e">
        <f t="shared" si="24"/>
        <v>#VALUE!</v>
      </c>
      <c r="BK30" s="65" t="e">
        <f>VLOOKUP(BJ30,募集日時!$C$2:$C$100,1,FALSE)</f>
        <v>#VALUE!</v>
      </c>
      <c r="BL30" s="65">
        <f t="shared" si="25"/>
        <v>0</v>
      </c>
      <c r="BM30" s="65">
        <f t="shared" si="26"/>
        <v>0</v>
      </c>
    </row>
    <row r="31" spans="1:68" s="5" customFormat="1" ht="27" customHeight="1" thickBot="1">
      <c r="A31" s="266" t="s">
        <v>28</v>
      </c>
      <c r="B31" s="267"/>
      <c r="C31" s="267"/>
      <c r="D31" s="264"/>
      <c r="E31" s="256" t="s">
        <v>1</v>
      </c>
      <c r="F31" s="257"/>
      <c r="G31" s="50"/>
      <c r="H31" s="51" t="s">
        <v>2</v>
      </c>
      <c r="I31" s="50"/>
      <c r="J31" s="51" t="s">
        <v>8</v>
      </c>
      <c r="K31" s="50"/>
      <c r="L31" s="56" t="s">
        <v>53</v>
      </c>
      <c r="M31" s="283"/>
      <c r="N31" s="284"/>
      <c r="O31" s="268"/>
      <c r="P31" s="269"/>
      <c r="Q31" s="181" t="str">
        <f t="shared" si="4"/>
        <v/>
      </c>
      <c r="R31" s="182"/>
      <c r="S31" s="313"/>
      <c r="T31" s="269"/>
      <c r="U31" s="286" t="str">
        <f t="shared" si="5"/>
        <v/>
      </c>
      <c r="V31" s="287"/>
      <c r="W31" s="272"/>
      <c r="X31" s="273"/>
      <c r="Y31" s="274"/>
      <c r="Z31" s="273"/>
      <c r="AA31" s="274"/>
      <c r="AB31" s="273"/>
      <c r="AC31" s="274"/>
      <c r="AD31" s="273"/>
      <c r="AE31" s="150" t="str">
        <f t="shared" si="6"/>
        <v/>
      </c>
      <c r="AF31" s="151"/>
      <c r="AG31" s="90"/>
      <c r="AH31" s="19" t="s">
        <v>30</v>
      </c>
      <c r="AI31" s="92"/>
      <c r="AJ31" s="19" t="s">
        <v>31</v>
      </c>
      <c r="AK31" s="110" t="s">
        <v>29</v>
      </c>
      <c r="AL31" s="94"/>
      <c r="AM31" s="20" t="s">
        <v>30</v>
      </c>
      <c r="AN31" s="92"/>
      <c r="AO31" s="58" t="s">
        <v>31</v>
      </c>
      <c r="AP31" s="78"/>
      <c r="AQ31" s="33"/>
      <c r="AR31" s="100" t="str">
        <f t="shared" si="7"/>
        <v/>
      </c>
      <c r="AS31" s="100" t="str">
        <f t="shared" si="8"/>
        <v/>
      </c>
      <c r="AT31" s="101" t="str">
        <f t="shared" si="9"/>
        <v/>
      </c>
      <c r="AU31" s="101" t="str">
        <f t="shared" si="10"/>
        <v/>
      </c>
      <c r="AV31" s="67" t="str">
        <f t="shared" si="11"/>
        <v/>
      </c>
      <c r="AW31" s="102" t="str">
        <f t="shared" si="12"/>
        <v/>
      </c>
      <c r="AX31" s="102" t="str">
        <f t="shared" si="13"/>
        <v/>
      </c>
      <c r="AY31" s="102" t="str">
        <f t="shared" si="14"/>
        <v/>
      </c>
      <c r="AZ31" s="102" t="str">
        <f t="shared" si="15"/>
        <v/>
      </c>
      <c r="BA31" s="102" t="str">
        <f t="shared" si="16"/>
        <v/>
      </c>
      <c r="BB31" s="102" t="str">
        <f t="shared" si="17"/>
        <v/>
      </c>
      <c r="BC31" s="102" t="str">
        <f t="shared" si="18"/>
        <v/>
      </c>
      <c r="BD31" s="102" t="str">
        <f t="shared" si="19"/>
        <v/>
      </c>
      <c r="BE31" s="102" t="str">
        <f t="shared" si="20"/>
        <v/>
      </c>
      <c r="BF31" s="102" t="str">
        <f t="shared" si="21"/>
        <v/>
      </c>
      <c r="BG31" s="102" t="str">
        <f t="shared" si="22"/>
        <v/>
      </c>
      <c r="BH31" s="103" t="str">
        <f t="shared" si="23"/>
        <v/>
      </c>
      <c r="BI31" s="122"/>
      <c r="BJ31" s="116" t="e">
        <f t="shared" si="24"/>
        <v>#VALUE!</v>
      </c>
      <c r="BK31" s="65" t="e">
        <f>VLOOKUP(BJ31,募集日時!$C$2:$C$100,1,FALSE)</f>
        <v>#VALUE!</v>
      </c>
      <c r="BL31" s="65">
        <f t="shared" si="25"/>
        <v>0</v>
      </c>
      <c r="BM31" s="65">
        <f t="shared" si="26"/>
        <v>0</v>
      </c>
      <c r="BN31" s="3"/>
      <c r="BO31" s="3"/>
      <c r="BP31" s="3"/>
    </row>
    <row r="32" spans="1:68" ht="81.599999999999994" customHeight="1">
      <c r="A32" s="271" t="s">
        <v>123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N32" s="33"/>
      <c r="AO32" s="33"/>
      <c r="AP32" s="33"/>
      <c r="AQ32" s="3"/>
      <c r="AR32" s="59"/>
      <c r="AS32" s="59"/>
      <c r="AT32" s="70"/>
      <c r="AV32" s="9"/>
      <c r="AW32" s="41"/>
      <c r="AX32" s="61"/>
      <c r="AZ32" s="4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0" t="s">
        <v>9</v>
      </c>
      <c r="AG33" s="80"/>
      <c r="AH33" s="80" t="s">
        <v>1</v>
      </c>
      <c r="AI33" s="80"/>
      <c r="AJ33" s="142"/>
      <c r="AK33" s="77" t="s">
        <v>2</v>
      </c>
      <c r="AL33" s="142"/>
      <c r="AM33" s="77" t="s">
        <v>8</v>
      </c>
      <c r="AN33" s="142"/>
      <c r="AO33" s="77" t="s">
        <v>3</v>
      </c>
      <c r="AP33" s="3"/>
      <c r="AQ33" s="33"/>
      <c r="AR33" s="54">
        <f>DATE(AJ33+2018,AL33,AN33)</f>
        <v>43069</v>
      </c>
      <c r="AS33" s="54"/>
      <c r="AT33" s="68"/>
      <c r="AZ33" s="41"/>
      <c r="BA33" s="61"/>
      <c r="BB33" s="41"/>
      <c r="BE33" s="3"/>
      <c r="BF33" s="41"/>
      <c r="BG33" s="61"/>
    </row>
    <row r="34" spans="1:60" ht="21" customHeight="1">
      <c r="A34" s="238" t="s">
        <v>10</v>
      </c>
      <c r="B34" s="239"/>
      <c r="C34" s="239"/>
      <c r="D34" s="240"/>
      <c r="E34" s="37" t="str">
        <f>IF(COUNTIF(F36:G45,"■")&gt;0,"■","□")</f>
        <v>□</v>
      </c>
      <c r="F34" s="36" t="s">
        <v>52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9" t="s">
        <v>14</v>
      </c>
      <c r="AM34" s="79"/>
      <c r="AN34" s="311"/>
      <c r="AO34" s="312"/>
      <c r="AP34" s="33"/>
      <c r="AQ34" s="33"/>
      <c r="AR34" s="33"/>
      <c r="AS34" s="40"/>
      <c r="AT34" s="40"/>
      <c r="AU34" s="40"/>
      <c r="AV34" s="40"/>
      <c r="AW34" s="40"/>
      <c r="AX34" s="59"/>
      <c r="AY34" s="59"/>
      <c r="AZ34" s="59"/>
      <c r="BA34" s="59"/>
      <c r="BB34" s="59"/>
      <c r="BC34" s="68"/>
      <c r="BD34" s="68"/>
      <c r="BE34" s="9"/>
      <c r="BF34" s="41"/>
      <c r="BG34" s="61"/>
      <c r="BH34" s="41"/>
    </row>
    <row r="35" spans="1:60" ht="9" customHeight="1">
      <c r="A35" s="241"/>
      <c r="B35" s="242"/>
      <c r="C35" s="242"/>
      <c r="D35" s="243"/>
      <c r="E35" s="21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3"/>
      <c r="AM35" s="33"/>
      <c r="AN35" s="33"/>
      <c r="AO35" s="22"/>
      <c r="AP35" s="33"/>
      <c r="AQ35" s="33"/>
      <c r="AR35" s="33"/>
      <c r="AS35" s="40"/>
      <c r="AT35" s="40"/>
      <c r="AU35" s="40"/>
      <c r="AV35" s="40"/>
      <c r="AW35" s="40"/>
      <c r="AX35" s="59"/>
      <c r="AY35" s="59"/>
      <c r="AZ35" s="59"/>
      <c r="BA35" s="59"/>
      <c r="BB35" s="59"/>
      <c r="BC35" s="68"/>
      <c r="BD35" s="68"/>
      <c r="BE35" s="9"/>
      <c r="BF35" s="41"/>
      <c r="BG35" s="61"/>
      <c r="BH35" s="41"/>
    </row>
    <row r="36" spans="1:60" ht="18.75" customHeight="1">
      <c r="A36" s="241"/>
      <c r="B36" s="242"/>
      <c r="C36" s="242"/>
      <c r="D36" s="243"/>
      <c r="E36" s="21"/>
      <c r="F36" s="157"/>
      <c r="G36" s="157"/>
      <c r="H36" s="253" t="s">
        <v>38</v>
      </c>
      <c r="I36" s="253"/>
      <c r="J36" s="253"/>
      <c r="K36" s="39"/>
      <c r="L36" s="3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3"/>
      <c r="AN36" s="307"/>
      <c r="AO36" s="308"/>
      <c r="AP36" s="33"/>
      <c r="AQ36" s="33"/>
      <c r="AR36" s="59" t="str">
        <f>TEXT(AN36,"0000")</f>
        <v>0000</v>
      </c>
      <c r="AS36" s="40"/>
      <c r="AT36" s="40"/>
      <c r="AU36" s="40"/>
      <c r="AV36" s="40"/>
      <c r="AW36" s="40"/>
      <c r="AX36" s="59"/>
      <c r="AY36" s="59"/>
      <c r="AZ36" s="59"/>
      <c r="BA36" s="59"/>
      <c r="BB36" s="59"/>
      <c r="BC36" s="68"/>
      <c r="BD36" s="68"/>
      <c r="BE36" s="9"/>
      <c r="BF36" s="41"/>
      <c r="BG36" s="61"/>
      <c r="BH36" s="41"/>
    </row>
    <row r="37" spans="1:60" ht="18.75" customHeight="1">
      <c r="A37" s="241"/>
      <c r="B37" s="242"/>
      <c r="C37" s="242"/>
      <c r="D37" s="243"/>
      <c r="E37" s="21"/>
      <c r="F37" s="157"/>
      <c r="G37" s="157"/>
      <c r="H37" s="253" t="s">
        <v>39</v>
      </c>
      <c r="I37" s="253"/>
      <c r="J37" s="253"/>
      <c r="K37" s="39"/>
      <c r="L37" s="39" t="str">
        <f t="shared" si="27"/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87" t="s">
        <v>91</v>
      </c>
      <c r="Y37" s="3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3"/>
      <c r="AM37" s="33"/>
      <c r="AN37" s="33"/>
      <c r="AO37" s="22"/>
      <c r="AP37" s="33"/>
      <c r="AQ37" s="33"/>
      <c r="AR37" s="33"/>
      <c r="AS37" s="40"/>
      <c r="AT37" s="40"/>
      <c r="AU37" s="40"/>
      <c r="AV37" s="40"/>
      <c r="AW37" s="40"/>
      <c r="AX37" s="59"/>
      <c r="AY37" s="59"/>
      <c r="AZ37" s="59"/>
      <c r="BA37" s="59"/>
      <c r="BB37" s="59"/>
      <c r="BC37" s="68"/>
      <c r="BD37" s="68"/>
      <c r="BE37" s="9"/>
      <c r="BF37" s="41"/>
      <c r="BG37" s="61"/>
      <c r="BH37" s="41"/>
    </row>
    <row r="38" spans="1:60" ht="18.75" customHeight="1">
      <c r="A38" s="241"/>
      <c r="B38" s="242"/>
      <c r="C38" s="242"/>
      <c r="D38" s="243"/>
      <c r="E38" s="21"/>
      <c r="F38" s="157"/>
      <c r="G38" s="157"/>
      <c r="H38" s="253" t="s">
        <v>40</v>
      </c>
      <c r="I38" s="253"/>
      <c r="J38" s="253"/>
      <c r="K38" s="39"/>
      <c r="L38" s="39" t="str">
        <f t="shared" si="27"/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8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2"/>
      <c r="AP38" s="33"/>
      <c r="AQ38" s="33"/>
      <c r="AR38" s="33"/>
      <c r="AS38" s="40"/>
      <c r="AT38" s="40"/>
      <c r="AU38" s="40"/>
      <c r="AV38" s="40"/>
      <c r="AW38" s="40"/>
      <c r="AX38" s="59"/>
      <c r="AY38" s="59"/>
      <c r="AZ38" s="59"/>
      <c r="BA38" s="59"/>
      <c r="BB38" s="59"/>
      <c r="BC38" s="68"/>
      <c r="BD38" s="68"/>
      <c r="BE38" s="9"/>
      <c r="BF38" s="41"/>
      <c r="BG38" s="61"/>
      <c r="BH38" s="41"/>
    </row>
    <row r="39" spans="1:60" ht="18.75" customHeight="1">
      <c r="A39" s="241"/>
      <c r="B39" s="242"/>
      <c r="C39" s="242"/>
      <c r="D39" s="243"/>
      <c r="E39" s="21"/>
      <c r="F39" s="157"/>
      <c r="G39" s="157"/>
      <c r="H39" s="253" t="s">
        <v>41</v>
      </c>
      <c r="I39" s="253"/>
      <c r="J39" s="253"/>
      <c r="K39" s="39"/>
      <c r="L39" s="39" t="str">
        <f t="shared" si="27"/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2"/>
      <c r="AP39" s="33"/>
      <c r="AQ39" s="33"/>
      <c r="AR39" s="33"/>
      <c r="AS39" s="40"/>
      <c r="AT39" s="40"/>
      <c r="AU39" s="40"/>
      <c r="AV39" s="40"/>
      <c r="AW39" s="40"/>
      <c r="AX39" s="59"/>
      <c r="AY39" s="59"/>
      <c r="AZ39" s="59"/>
      <c r="BA39" s="59"/>
      <c r="BB39" s="59"/>
      <c r="BC39" s="68"/>
      <c r="BD39" s="68"/>
      <c r="BE39" s="9"/>
      <c r="BF39" s="41"/>
      <c r="BG39" s="61"/>
      <c r="BH39" s="41"/>
    </row>
    <row r="40" spans="1:60" ht="18.75" customHeight="1">
      <c r="A40" s="241"/>
      <c r="B40" s="242"/>
      <c r="C40" s="242"/>
      <c r="D40" s="243"/>
      <c r="E40" s="21"/>
      <c r="F40" s="157"/>
      <c r="G40" s="157"/>
      <c r="H40" s="253" t="s">
        <v>42</v>
      </c>
      <c r="I40" s="253"/>
      <c r="J40" s="253"/>
      <c r="K40" s="39"/>
      <c r="L40" s="39" t="str">
        <f t="shared" si="27"/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2"/>
      <c r="AP40" s="33"/>
      <c r="AQ40" s="33"/>
      <c r="AR40" s="33"/>
      <c r="AS40" s="40"/>
      <c r="AT40" s="40"/>
      <c r="AU40" s="40"/>
      <c r="AV40" s="40"/>
      <c r="AW40" s="40"/>
      <c r="AX40" s="59"/>
      <c r="AY40" s="59"/>
      <c r="AZ40" s="59"/>
      <c r="BA40" s="59"/>
      <c r="BB40" s="59"/>
      <c r="BC40" s="68"/>
      <c r="BD40" s="68"/>
      <c r="BE40" s="9"/>
      <c r="BF40" s="41"/>
      <c r="BG40" s="61"/>
      <c r="BH40" s="41"/>
    </row>
    <row r="41" spans="1:60" ht="18.75" customHeight="1">
      <c r="A41" s="241"/>
      <c r="B41" s="242"/>
      <c r="C41" s="242"/>
      <c r="D41" s="243"/>
      <c r="E41" s="21"/>
      <c r="F41" s="157"/>
      <c r="G41" s="157"/>
      <c r="H41" s="253" t="s">
        <v>43</v>
      </c>
      <c r="I41" s="253"/>
      <c r="J41" s="253"/>
      <c r="K41" s="39"/>
      <c r="L41" s="39" t="str">
        <f t="shared" si="27"/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2"/>
      <c r="AP41" s="33"/>
      <c r="AQ41" s="33"/>
      <c r="AR41" s="33"/>
      <c r="AS41" s="40"/>
      <c r="AT41" s="40"/>
      <c r="AU41" s="40"/>
      <c r="AV41" s="40"/>
      <c r="AW41" s="40"/>
      <c r="AX41" s="59"/>
      <c r="AY41" s="59"/>
      <c r="AZ41" s="59"/>
      <c r="BA41" s="59"/>
      <c r="BB41" s="59"/>
      <c r="BC41" s="68"/>
      <c r="BD41" s="68"/>
      <c r="BE41" s="9"/>
      <c r="BF41" s="41"/>
      <c r="BG41" s="61"/>
      <c r="BH41" s="41"/>
    </row>
    <row r="42" spans="1:60" ht="18.75" customHeight="1">
      <c r="A42" s="241"/>
      <c r="B42" s="242"/>
      <c r="C42" s="242"/>
      <c r="D42" s="243"/>
      <c r="E42" s="21"/>
      <c r="F42" s="157"/>
      <c r="G42" s="157"/>
      <c r="H42" s="253" t="s">
        <v>44</v>
      </c>
      <c r="I42" s="253"/>
      <c r="J42" s="253"/>
      <c r="K42" s="39"/>
      <c r="L42" s="39" t="str">
        <f t="shared" si="27"/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2"/>
      <c r="AP42" s="33"/>
      <c r="AQ42" s="33"/>
      <c r="AR42" s="33"/>
      <c r="AS42" s="40"/>
      <c r="AT42" s="40"/>
      <c r="AU42" s="40"/>
      <c r="AV42" s="40"/>
      <c r="AW42" s="40"/>
      <c r="AX42" s="59"/>
      <c r="AY42" s="59"/>
      <c r="AZ42" s="59"/>
      <c r="BA42" s="59"/>
      <c r="BB42" s="59"/>
      <c r="BC42" s="68"/>
      <c r="BD42" s="68"/>
      <c r="BE42" s="9"/>
      <c r="BF42" s="41"/>
      <c r="BG42" s="61"/>
      <c r="BH42" s="41"/>
    </row>
    <row r="43" spans="1:60" ht="18.75" customHeight="1">
      <c r="A43" s="241"/>
      <c r="B43" s="242"/>
      <c r="C43" s="242"/>
      <c r="D43" s="243"/>
      <c r="E43" s="29"/>
      <c r="F43" s="157"/>
      <c r="G43" s="157"/>
      <c r="H43" s="253" t="s">
        <v>45</v>
      </c>
      <c r="I43" s="253"/>
      <c r="J43" s="253"/>
      <c r="K43" s="39"/>
      <c r="L43" s="39" t="str">
        <f t="shared" si="27"/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31"/>
      <c r="AP43" s="33"/>
      <c r="AQ43" s="30"/>
      <c r="AR43" s="33"/>
      <c r="AS43" s="40"/>
      <c r="AT43" s="40"/>
      <c r="AU43" s="40"/>
      <c r="AV43" s="40"/>
      <c r="AW43" s="40"/>
      <c r="AX43" s="59"/>
      <c r="AY43" s="59"/>
      <c r="AZ43" s="59"/>
      <c r="BA43" s="59"/>
      <c r="BB43" s="59"/>
      <c r="BC43" s="68"/>
      <c r="BD43" s="68"/>
      <c r="BE43" s="9"/>
      <c r="BF43" s="41"/>
      <c r="BG43" s="61"/>
      <c r="BH43" s="41"/>
    </row>
    <row r="44" spans="1:60" ht="18.75" customHeight="1">
      <c r="A44" s="241"/>
      <c r="B44" s="242"/>
      <c r="C44" s="242"/>
      <c r="D44" s="243"/>
      <c r="E44" s="29"/>
      <c r="F44" s="157"/>
      <c r="G44" s="157"/>
      <c r="H44" s="253" t="s">
        <v>46</v>
      </c>
      <c r="I44" s="253"/>
      <c r="J44" s="253"/>
      <c r="K44" s="39"/>
      <c r="L44" s="39" t="str">
        <f t="shared" si="27"/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31"/>
      <c r="AP44" s="30"/>
      <c r="AQ44" s="30"/>
      <c r="AR44" s="30"/>
      <c r="AS44" s="45"/>
      <c r="AT44" s="42"/>
      <c r="AU44" s="42"/>
      <c r="AV44" s="40"/>
      <c r="AW44" s="40"/>
      <c r="AX44" s="59"/>
      <c r="AY44" s="59"/>
      <c r="AZ44" s="59"/>
      <c r="BA44" s="59"/>
      <c r="BB44" s="59"/>
      <c r="BC44" s="68"/>
      <c r="BD44" s="68"/>
      <c r="BE44" s="9"/>
      <c r="BF44" s="41"/>
      <c r="BG44" s="61"/>
      <c r="BH44" s="41"/>
    </row>
    <row r="45" spans="1:60" ht="18.75" customHeight="1">
      <c r="A45" s="241"/>
      <c r="B45" s="242"/>
      <c r="C45" s="242"/>
      <c r="D45" s="243"/>
      <c r="E45" s="26"/>
      <c r="F45" s="157"/>
      <c r="G45" s="157"/>
      <c r="H45" s="253" t="s">
        <v>47</v>
      </c>
      <c r="I45" s="253"/>
      <c r="J45" s="253"/>
      <c r="K45" s="39"/>
      <c r="L45" s="39" t="str">
        <f t="shared" si="27"/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8"/>
      <c r="AP45" s="30"/>
      <c r="AQ45" s="27"/>
      <c r="AR45" s="30"/>
      <c r="AS45" s="45"/>
      <c r="AT45" s="42"/>
      <c r="AU45" s="42"/>
      <c r="AV45" s="40"/>
      <c r="AW45" s="40"/>
      <c r="AX45" s="59"/>
      <c r="AY45" s="59"/>
      <c r="AZ45" s="59"/>
      <c r="BA45" s="59"/>
      <c r="BB45" s="59"/>
      <c r="BC45" s="68"/>
      <c r="BD45" s="68"/>
      <c r="BE45" s="9"/>
      <c r="BF45" s="41"/>
      <c r="BG45" s="61"/>
      <c r="BH45" s="41"/>
    </row>
    <row r="46" spans="1:60" ht="21" customHeight="1" thickBot="1">
      <c r="A46" s="244"/>
      <c r="B46" s="245"/>
      <c r="C46" s="245"/>
      <c r="D46" s="246"/>
      <c r="E46" s="23"/>
      <c r="F46" s="88"/>
      <c r="G46" s="8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7"/>
      <c r="AQ46" s="62"/>
      <c r="AR46" s="27"/>
      <c r="AS46" s="46"/>
      <c r="AT46" s="43"/>
      <c r="AU46" s="43"/>
      <c r="AV46" s="40"/>
      <c r="AW46" s="40"/>
      <c r="AX46" s="59"/>
      <c r="AY46" s="59"/>
      <c r="AZ46" s="59"/>
      <c r="BA46" s="59"/>
      <c r="BB46" s="59"/>
      <c r="BC46" s="68"/>
      <c r="BD46" s="68"/>
      <c r="BE46" s="9"/>
      <c r="BF46" s="41"/>
      <c r="BG46" s="61"/>
      <c r="BH46" s="41"/>
    </row>
    <row r="47" spans="1:60" ht="18" customHeight="1">
      <c r="A47" s="9" t="s">
        <v>15</v>
      </c>
      <c r="AI47" s="33"/>
      <c r="AJ47" s="33"/>
      <c r="AK47" s="33"/>
      <c r="AL47" s="33"/>
      <c r="AM47" s="33"/>
      <c r="AN47" s="27"/>
      <c r="AO47" s="27"/>
      <c r="AP47" s="62"/>
      <c r="AQ47" s="33"/>
      <c r="AR47" s="62"/>
      <c r="AS47" s="67"/>
      <c r="AT47" s="68"/>
      <c r="AU47" s="9"/>
      <c r="AV47" s="41"/>
      <c r="AW47" s="61"/>
      <c r="AX47" s="41"/>
      <c r="AY47" s="3"/>
      <c r="AZ47" s="3"/>
      <c r="BA47" s="3"/>
      <c r="BE47" s="3"/>
      <c r="BF47" s="41"/>
      <c r="BG47" s="61"/>
    </row>
    <row r="48" spans="1:60" ht="6" customHeight="1">
      <c r="AI48" s="33"/>
      <c r="AJ48" s="33"/>
      <c r="AK48" s="33"/>
      <c r="AL48" s="33"/>
      <c r="AM48" s="33"/>
      <c r="AN48" s="33"/>
      <c r="AO48" s="33"/>
      <c r="AP48" s="33"/>
      <c r="AQ48" s="3"/>
      <c r="AR48" s="59"/>
      <c r="AS48" s="59"/>
      <c r="AT48" s="67"/>
      <c r="AV48" s="9"/>
      <c r="AW48" s="41"/>
      <c r="AX48" s="61"/>
      <c r="AZ48" s="41"/>
      <c r="BA48" s="3"/>
      <c r="BE48" s="3"/>
      <c r="BF48" s="41"/>
      <c r="BG48" s="61"/>
    </row>
    <row r="49" spans="2:59" ht="19.5" customHeight="1">
      <c r="G49" s="10" t="s">
        <v>11</v>
      </c>
      <c r="AN49" s="3"/>
      <c r="AO49" s="3"/>
      <c r="AP49" s="3"/>
      <c r="AQ49" s="3"/>
      <c r="AR49" s="59"/>
      <c r="AS49" s="59"/>
      <c r="AT49" s="59"/>
      <c r="AU49" s="59"/>
      <c r="AV49" s="67"/>
      <c r="AZ49" s="41"/>
      <c r="BA49" s="61"/>
      <c r="BB49" s="41"/>
      <c r="BE49" s="3"/>
      <c r="BF49" s="41"/>
      <c r="BG49" s="61"/>
    </row>
    <row r="50" spans="2:59" ht="19.5" customHeight="1">
      <c r="J50" s="265" t="s">
        <v>98</v>
      </c>
      <c r="K50" s="265"/>
      <c r="L50" s="265"/>
      <c r="M50" s="265"/>
      <c r="N50" s="265"/>
      <c r="O50" s="265"/>
      <c r="P50" s="265"/>
      <c r="Q50" s="265"/>
      <c r="R50" s="265"/>
      <c r="S50" s="106" t="s">
        <v>99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N50" s="3"/>
      <c r="AO50" s="3"/>
      <c r="AP50" s="3"/>
      <c r="AQ50" s="3"/>
      <c r="AR50" s="3"/>
      <c r="AS50" s="3"/>
      <c r="AT50" s="68"/>
      <c r="AX50" s="67"/>
      <c r="AY50" s="68"/>
      <c r="AZ50" s="68"/>
      <c r="BA50" s="9"/>
      <c r="BB50" s="41"/>
      <c r="BC50" s="61"/>
      <c r="BD50" s="41"/>
      <c r="BE50" s="3"/>
      <c r="BF50" s="41"/>
      <c r="BG50" s="61"/>
    </row>
    <row r="51" spans="2:59" ht="22.5" customHeight="1">
      <c r="G51" s="11" t="s">
        <v>50</v>
      </c>
      <c r="H51" s="12"/>
      <c r="AN51" s="3"/>
      <c r="AO51" s="3"/>
      <c r="AP51" s="3"/>
      <c r="AQ51" s="3"/>
      <c r="AR51" s="3"/>
      <c r="AS51" s="3"/>
      <c r="AT51" s="68"/>
      <c r="AX51" s="67"/>
      <c r="AY51" s="68"/>
      <c r="AZ51" s="68"/>
      <c r="BA51" s="9"/>
      <c r="BB51" s="41"/>
      <c r="BC51" s="61"/>
      <c r="BD51" s="41"/>
      <c r="BE51" s="3"/>
      <c r="BF51" s="41"/>
      <c r="BG51" s="61"/>
    </row>
    <row r="52" spans="2:59" ht="6" customHeight="1">
      <c r="AN52" s="3"/>
      <c r="AO52" s="3"/>
      <c r="AP52" s="3"/>
      <c r="AR52" s="3"/>
      <c r="AS52" s="3"/>
      <c r="AT52" s="68"/>
      <c r="AX52" s="67"/>
      <c r="AY52" s="68"/>
      <c r="AZ52" s="68"/>
      <c r="BA52" s="9"/>
      <c r="BB52" s="41"/>
      <c r="BC52" s="61"/>
      <c r="BD52" s="41"/>
      <c r="BE52" s="3"/>
      <c r="BF52" s="41"/>
      <c r="BG52" s="61"/>
    </row>
    <row r="53" spans="2:59" ht="210" hidden="1" customHeight="1">
      <c r="AQ53" s="61"/>
      <c r="AZ53" s="41"/>
      <c r="BA53" s="61"/>
      <c r="BB53" s="41"/>
      <c r="BE53" s="3"/>
      <c r="BF53" s="41"/>
      <c r="BG53" s="61"/>
    </row>
    <row r="54" spans="2:59" ht="18" hidden="1" customHeight="1">
      <c r="O54" s="84"/>
      <c r="P54" s="53"/>
      <c r="Q54" s="53"/>
      <c r="R54" s="53"/>
      <c r="S54" s="53"/>
      <c r="T54" s="306" t="s">
        <v>66</v>
      </c>
      <c r="U54" s="306"/>
      <c r="V54" s="306"/>
      <c r="W54" s="306"/>
      <c r="X54" s="306" t="s">
        <v>67</v>
      </c>
      <c r="Y54" s="306"/>
      <c r="Z54" s="306" t="s">
        <v>68</v>
      </c>
      <c r="AA54" s="306"/>
      <c r="AB54" s="306" t="s">
        <v>69</v>
      </c>
      <c r="AC54" s="306"/>
      <c r="AD54" s="146" t="s">
        <v>88</v>
      </c>
      <c r="AE54" s="146"/>
      <c r="AF54" s="146" t="s">
        <v>89</v>
      </c>
      <c r="AG54" s="146"/>
      <c r="AH54" s="146" t="s">
        <v>78</v>
      </c>
      <c r="AI54" s="146"/>
      <c r="AJ54" s="146"/>
      <c r="AK54" s="146"/>
      <c r="AL54" s="146" t="s">
        <v>79</v>
      </c>
      <c r="AM54" s="146"/>
      <c r="AN54" s="146"/>
      <c r="AO54" s="146"/>
      <c r="AP54" s="61"/>
      <c r="AQ54" s="76"/>
      <c r="AR54" s="9"/>
      <c r="AS54" s="9"/>
      <c r="AT54" s="9"/>
      <c r="AU54" s="9"/>
      <c r="AV54" s="9"/>
      <c r="AW54" s="9"/>
      <c r="AZ54" s="41"/>
      <c r="BA54" s="3"/>
      <c r="BE54" s="3"/>
      <c r="BF54" s="41"/>
      <c r="BG54" s="61"/>
    </row>
    <row r="55" spans="2:59" ht="18" hidden="1" customHeight="1">
      <c r="B55" s="276" t="s">
        <v>58</v>
      </c>
      <c r="C55" s="276"/>
      <c r="D55" s="276"/>
      <c r="E55" s="276"/>
      <c r="F55" s="282" t="e">
        <f>AR6</f>
        <v>#VALUE!</v>
      </c>
      <c r="G55" s="282"/>
      <c r="H55" s="282"/>
      <c r="I55" s="282"/>
      <c r="J55" s="282"/>
      <c r="K55" s="282"/>
      <c r="L55" s="282"/>
      <c r="M55" s="282"/>
      <c r="N55" s="76"/>
      <c r="O55" s="277" t="s">
        <v>38</v>
      </c>
      <c r="P55" s="277"/>
      <c r="Q55" s="277"/>
      <c r="R55" s="97">
        <f>IF(G22="",0,1)</f>
        <v>0</v>
      </c>
      <c r="S55" s="97">
        <f>IF(F36="",0,1)</f>
        <v>0</v>
      </c>
      <c r="T55" s="281" t="str">
        <f t="shared" ref="T55:T64" si="28">AR22</f>
        <v/>
      </c>
      <c r="U55" s="277"/>
      <c r="V55" s="277"/>
      <c r="W55" s="277"/>
      <c r="X55" s="277" t="str">
        <f t="shared" ref="X55:X64" si="29">IF(T55="","",O22)</f>
        <v/>
      </c>
      <c r="Y55" s="277"/>
      <c r="Z55" s="277" t="str">
        <f t="shared" ref="Z55:Z64" si="30">IF(T55="","",S22)</f>
        <v/>
      </c>
      <c r="AA55" s="277"/>
      <c r="AB55" s="304" t="str">
        <f t="shared" ref="AB55:AB64" si="31">AE22</f>
        <v/>
      </c>
      <c r="AC55" s="305"/>
      <c r="AD55" s="147" t="str">
        <f t="shared" ref="AD55:AD64" si="32">AW22</f>
        <v/>
      </c>
      <c r="AE55" s="148"/>
      <c r="AF55" s="147" t="str">
        <f t="shared" ref="AF55:AF64" si="33">AX22</f>
        <v/>
      </c>
      <c r="AG55" s="148"/>
      <c r="AH55" s="147" t="str">
        <f t="shared" ref="AH55:AH64" si="34">IF(T55="","",IF(X55="有",IF(BF22="NG","不可",BA22),""))</f>
        <v/>
      </c>
      <c r="AI55" s="148"/>
      <c r="AJ55" s="147" t="str">
        <f t="shared" ref="AJ55:AJ64" si="35">IF(T55="","",IF(X55="有",IF(BF22="NG","不可",BF22),""))</f>
        <v/>
      </c>
      <c r="AK55" s="148"/>
      <c r="AL55" s="147" t="str">
        <f t="shared" ref="AL55:AL64" si="36">IF(T55="","",IF(Z55="有",IF(BH22="NG","不可",BG22),""))</f>
        <v/>
      </c>
      <c r="AM55" s="148"/>
      <c r="AN55" s="149" t="str">
        <f t="shared" ref="AN55:AN64" si="37">IF(T55="","",IF(Z55="有",IF(BH22="NG","不可",BH22),""))</f>
        <v/>
      </c>
      <c r="AO55" s="149"/>
      <c r="AP55" s="118" t="str">
        <f t="shared" ref="AP55:AP64" si="38">IF(T55="","",M22)</f>
        <v/>
      </c>
      <c r="AQ55" s="76"/>
      <c r="AR55" s="9"/>
      <c r="AS55" s="9"/>
      <c r="AT55" s="9"/>
      <c r="AU55" s="9"/>
      <c r="AV55" s="9"/>
      <c r="AW55" s="9"/>
      <c r="AZ55" s="41"/>
      <c r="BA55" s="3"/>
      <c r="BE55" s="3"/>
      <c r="BF55" s="41"/>
      <c r="BG55" s="61"/>
    </row>
    <row r="56" spans="2:59" ht="18" hidden="1" customHeight="1">
      <c r="B56" s="276" t="s">
        <v>62</v>
      </c>
      <c r="C56" s="276"/>
      <c r="D56" s="276"/>
      <c r="E56" s="276"/>
      <c r="F56" s="276" t="str">
        <f>ASC(E7)</f>
        <v/>
      </c>
      <c r="G56" s="276"/>
      <c r="H56" s="276"/>
      <c r="I56" s="276"/>
      <c r="J56" s="276"/>
      <c r="K56" s="276"/>
      <c r="L56" s="276"/>
      <c r="M56" s="276"/>
      <c r="N56" s="76"/>
      <c r="O56" s="277" t="s">
        <v>39</v>
      </c>
      <c r="P56" s="277"/>
      <c r="Q56" s="277"/>
      <c r="R56" s="97">
        <f>IF(G23="",0,2)</f>
        <v>0</v>
      </c>
      <c r="S56" s="97">
        <f>IF(F37="",0,MAX(S$55:S55)+1)</f>
        <v>0</v>
      </c>
      <c r="T56" s="281" t="str">
        <f t="shared" si="28"/>
        <v/>
      </c>
      <c r="U56" s="277"/>
      <c r="V56" s="277"/>
      <c r="W56" s="277"/>
      <c r="X56" s="277" t="str">
        <f t="shared" si="29"/>
        <v/>
      </c>
      <c r="Y56" s="277"/>
      <c r="Z56" s="277" t="str">
        <f t="shared" si="30"/>
        <v/>
      </c>
      <c r="AA56" s="277"/>
      <c r="AB56" s="304" t="str">
        <f t="shared" si="31"/>
        <v/>
      </c>
      <c r="AC56" s="305"/>
      <c r="AD56" s="147" t="str">
        <f t="shared" si="32"/>
        <v/>
      </c>
      <c r="AE56" s="148"/>
      <c r="AF56" s="147" t="str">
        <f t="shared" si="33"/>
        <v/>
      </c>
      <c r="AG56" s="148"/>
      <c r="AH56" s="147" t="str">
        <f t="shared" si="34"/>
        <v/>
      </c>
      <c r="AI56" s="148"/>
      <c r="AJ56" s="147" t="str">
        <f t="shared" si="35"/>
        <v/>
      </c>
      <c r="AK56" s="148"/>
      <c r="AL56" s="147" t="str">
        <f t="shared" si="36"/>
        <v/>
      </c>
      <c r="AM56" s="148"/>
      <c r="AN56" s="149" t="str">
        <f t="shared" si="37"/>
        <v/>
      </c>
      <c r="AO56" s="149"/>
      <c r="AP56" s="118" t="str">
        <f t="shared" si="38"/>
        <v/>
      </c>
      <c r="AQ56" s="76"/>
      <c r="AR56" s="9"/>
      <c r="AS56" s="9"/>
      <c r="AT56" s="9"/>
      <c r="AU56" s="9"/>
      <c r="AV56" s="9"/>
      <c r="AW56" s="9"/>
      <c r="AZ56" s="41"/>
      <c r="BA56" s="3"/>
      <c r="BE56" s="3"/>
      <c r="BF56" s="41"/>
      <c r="BG56" s="61"/>
    </row>
    <row r="57" spans="2:59" ht="18" hidden="1" customHeight="1">
      <c r="B57" s="276" t="s">
        <v>59</v>
      </c>
      <c r="C57" s="276"/>
      <c r="D57" s="276"/>
      <c r="E57" s="276"/>
      <c r="F57" s="276" t="str">
        <f>E8&amp;Y7&amp;"〔"&amp;TEXT(AN36,"0000")&amp;"〕"</f>
        <v>〔0000〕</v>
      </c>
      <c r="G57" s="276"/>
      <c r="H57" s="276"/>
      <c r="I57" s="276"/>
      <c r="J57" s="276"/>
      <c r="K57" s="276"/>
      <c r="L57" s="276"/>
      <c r="M57" s="276"/>
      <c r="N57" s="76"/>
      <c r="O57" s="277" t="s">
        <v>40</v>
      </c>
      <c r="P57" s="277"/>
      <c r="Q57" s="277"/>
      <c r="R57" s="97">
        <f>IF(G24="",0,3)</f>
        <v>0</v>
      </c>
      <c r="S57" s="97">
        <f>IF(F38="",0,MAX(S$55:S56)+1)</f>
        <v>0</v>
      </c>
      <c r="T57" s="281" t="str">
        <f t="shared" si="28"/>
        <v/>
      </c>
      <c r="U57" s="277"/>
      <c r="V57" s="277"/>
      <c r="W57" s="277"/>
      <c r="X57" s="277" t="str">
        <f t="shared" si="29"/>
        <v/>
      </c>
      <c r="Y57" s="277"/>
      <c r="Z57" s="277" t="str">
        <f t="shared" si="30"/>
        <v/>
      </c>
      <c r="AA57" s="277"/>
      <c r="AB57" s="304" t="str">
        <f t="shared" si="31"/>
        <v/>
      </c>
      <c r="AC57" s="305"/>
      <c r="AD57" s="147" t="str">
        <f t="shared" si="32"/>
        <v/>
      </c>
      <c r="AE57" s="148"/>
      <c r="AF57" s="147" t="str">
        <f t="shared" si="33"/>
        <v/>
      </c>
      <c r="AG57" s="148"/>
      <c r="AH57" s="147" t="str">
        <f t="shared" si="34"/>
        <v/>
      </c>
      <c r="AI57" s="148"/>
      <c r="AJ57" s="147" t="str">
        <f t="shared" si="35"/>
        <v/>
      </c>
      <c r="AK57" s="148"/>
      <c r="AL57" s="147" t="str">
        <f t="shared" si="36"/>
        <v/>
      </c>
      <c r="AM57" s="148"/>
      <c r="AN57" s="149" t="str">
        <f t="shared" si="37"/>
        <v/>
      </c>
      <c r="AO57" s="149"/>
      <c r="AP57" s="118" t="str">
        <f t="shared" si="38"/>
        <v/>
      </c>
      <c r="AQ57" s="76"/>
      <c r="AR57" s="9"/>
      <c r="AS57" s="9"/>
      <c r="AT57" s="9"/>
      <c r="AU57" s="9"/>
      <c r="AV57" s="9"/>
      <c r="AW57" s="9"/>
      <c r="AZ57" s="41"/>
      <c r="BA57" s="3"/>
      <c r="BE57" s="3"/>
      <c r="BF57" s="41"/>
      <c r="BG57" s="61"/>
    </row>
    <row r="58" spans="2:59" ht="18" hidden="1" customHeight="1">
      <c r="B58" s="276" t="s">
        <v>60</v>
      </c>
      <c r="C58" s="276"/>
      <c r="D58" s="276"/>
      <c r="E58" s="276"/>
      <c r="F58" s="276" t="str">
        <f>ASC(AR9)</f>
        <v>-</v>
      </c>
      <c r="G58" s="276"/>
      <c r="H58" s="276"/>
      <c r="I58" s="276"/>
      <c r="J58" s="276"/>
      <c r="K58" s="276"/>
      <c r="L58" s="276"/>
      <c r="M58" s="276"/>
      <c r="N58" s="76"/>
      <c r="O58" s="277" t="s">
        <v>41</v>
      </c>
      <c r="P58" s="277"/>
      <c r="Q58" s="277"/>
      <c r="R58" s="97">
        <f>IF(G25="",0,4)</f>
        <v>0</v>
      </c>
      <c r="S58" s="97">
        <f>IF(F39="",0,MAX(S$55:S57)+1)</f>
        <v>0</v>
      </c>
      <c r="T58" s="281" t="str">
        <f t="shared" si="28"/>
        <v/>
      </c>
      <c r="U58" s="277"/>
      <c r="V58" s="277"/>
      <c r="W58" s="277"/>
      <c r="X58" s="277" t="str">
        <f t="shared" si="29"/>
        <v/>
      </c>
      <c r="Y58" s="277"/>
      <c r="Z58" s="277" t="str">
        <f t="shared" si="30"/>
        <v/>
      </c>
      <c r="AA58" s="277"/>
      <c r="AB58" s="304" t="str">
        <f t="shared" si="31"/>
        <v/>
      </c>
      <c r="AC58" s="305"/>
      <c r="AD58" s="147" t="str">
        <f t="shared" si="32"/>
        <v/>
      </c>
      <c r="AE58" s="148"/>
      <c r="AF58" s="147" t="str">
        <f t="shared" si="33"/>
        <v/>
      </c>
      <c r="AG58" s="148"/>
      <c r="AH58" s="147" t="str">
        <f t="shared" si="34"/>
        <v/>
      </c>
      <c r="AI58" s="148"/>
      <c r="AJ58" s="147" t="str">
        <f t="shared" si="35"/>
        <v/>
      </c>
      <c r="AK58" s="148"/>
      <c r="AL58" s="147" t="str">
        <f t="shared" si="36"/>
        <v/>
      </c>
      <c r="AM58" s="148"/>
      <c r="AN58" s="149" t="str">
        <f t="shared" si="37"/>
        <v/>
      </c>
      <c r="AO58" s="149"/>
      <c r="AP58" s="118" t="str">
        <f t="shared" si="38"/>
        <v/>
      </c>
      <c r="AQ58" s="76"/>
      <c r="AR58" s="9"/>
      <c r="AS58" s="9"/>
      <c r="AT58" s="9"/>
      <c r="AU58" s="9"/>
      <c r="AV58" s="9"/>
      <c r="AW58" s="9"/>
      <c r="AZ58" s="3"/>
      <c r="BA58" s="3"/>
    </row>
    <row r="59" spans="2:59" ht="18" hidden="1" customHeight="1">
      <c r="B59" s="276" t="s">
        <v>61</v>
      </c>
      <c r="C59" s="276"/>
      <c r="D59" s="276"/>
      <c r="E59" s="276"/>
      <c r="F59" s="276" t="str">
        <f>ASC(O9)</f>
        <v/>
      </c>
      <c r="G59" s="276"/>
      <c r="H59" s="276"/>
      <c r="I59" s="276"/>
      <c r="J59" s="276"/>
      <c r="K59" s="276"/>
      <c r="L59" s="276"/>
      <c r="M59" s="276"/>
      <c r="N59" s="76"/>
      <c r="O59" s="277" t="s">
        <v>42</v>
      </c>
      <c r="P59" s="277"/>
      <c r="Q59" s="277"/>
      <c r="R59" s="97">
        <f>IF(G26="",0,5)</f>
        <v>0</v>
      </c>
      <c r="S59" s="97">
        <f>IF(F40="",0,MAX(S$55:S58)+1)</f>
        <v>0</v>
      </c>
      <c r="T59" s="281" t="str">
        <f t="shared" si="28"/>
        <v/>
      </c>
      <c r="U59" s="277"/>
      <c r="V59" s="277"/>
      <c r="W59" s="277"/>
      <c r="X59" s="277" t="str">
        <f t="shared" si="29"/>
        <v/>
      </c>
      <c r="Y59" s="277"/>
      <c r="Z59" s="277" t="str">
        <f t="shared" si="30"/>
        <v/>
      </c>
      <c r="AA59" s="277"/>
      <c r="AB59" s="304" t="str">
        <f t="shared" si="31"/>
        <v/>
      </c>
      <c r="AC59" s="305"/>
      <c r="AD59" s="147" t="str">
        <f t="shared" si="32"/>
        <v/>
      </c>
      <c r="AE59" s="148"/>
      <c r="AF59" s="147" t="str">
        <f t="shared" si="33"/>
        <v/>
      </c>
      <c r="AG59" s="148"/>
      <c r="AH59" s="147" t="str">
        <f t="shared" si="34"/>
        <v/>
      </c>
      <c r="AI59" s="148"/>
      <c r="AJ59" s="147" t="str">
        <f t="shared" si="35"/>
        <v/>
      </c>
      <c r="AK59" s="148"/>
      <c r="AL59" s="147" t="str">
        <f t="shared" si="36"/>
        <v/>
      </c>
      <c r="AM59" s="148"/>
      <c r="AN59" s="149" t="str">
        <f t="shared" si="37"/>
        <v/>
      </c>
      <c r="AO59" s="149"/>
      <c r="AP59" s="118" t="str">
        <f t="shared" si="38"/>
        <v/>
      </c>
      <c r="AQ59" s="76"/>
      <c r="AR59" s="9"/>
      <c r="AS59" s="9"/>
      <c r="AT59" s="9"/>
      <c r="AU59" s="9"/>
      <c r="AV59" s="9"/>
      <c r="AW59" s="9"/>
      <c r="AZ59" s="3"/>
      <c r="BA59" s="3"/>
    </row>
    <row r="60" spans="2:59" ht="18" hidden="1" customHeight="1">
      <c r="B60" s="276" t="s">
        <v>63</v>
      </c>
      <c r="C60" s="276"/>
      <c r="D60" s="276"/>
      <c r="E60" s="276"/>
      <c r="F60" s="276">
        <f>G10</f>
        <v>0</v>
      </c>
      <c r="G60" s="276"/>
      <c r="H60" s="276"/>
      <c r="I60" s="276"/>
      <c r="J60" s="276"/>
      <c r="K60" s="276"/>
      <c r="L60" s="276"/>
      <c r="M60" s="276"/>
      <c r="N60" s="76"/>
      <c r="O60" s="277" t="s">
        <v>43</v>
      </c>
      <c r="P60" s="277"/>
      <c r="Q60" s="277"/>
      <c r="R60" s="97">
        <f>IF(G27="",0,6)</f>
        <v>0</v>
      </c>
      <c r="S60" s="97">
        <f>IF(F41="",0,MAX(S$55:S59)+1)</f>
        <v>0</v>
      </c>
      <c r="T60" s="281" t="str">
        <f t="shared" si="28"/>
        <v/>
      </c>
      <c r="U60" s="277"/>
      <c r="V60" s="277"/>
      <c r="W60" s="277"/>
      <c r="X60" s="277" t="str">
        <f t="shared" si="29"/>
        <v/>
      </c>
      <c r="Y60" s="277"/>
      <c r="Z60" s="277" t="str">
        <f t="shared" si="30"/>
        <v/>
      </c>
      <c r="AA60" s="277"/>
      <c r="AB60" s="304" t="str">
        <f t="shared" si="31"/>
        <v/>
      </c>
      <c r="AC60" s="305"/>
      <c r="AD60" s="147" t="str">
        <f t="shared" si="32"/>
        <v/>
      </c>
      <c r="AE60" s="148"/>
      <c r="AF60" s="147" t="str">
        <f t="shared" si="33"/>
        <v/>
      </c>
      <c r="AG60" s="148"/>
      <c r="AH60" s="147" t="str">
        <f t="shared" si="34"/>
        <v/>
      </c>
      <c r="AI60" s="148"/>
      <c r="AJ60" s="147" t="str">
        <f t="shared" si="35"/>
        <v/>
      </c>
      <c r="AK60" s="148"/>
      <c r="AL60" s="147" t="str">
        <f t="shared" si="36"/>
        <v/>
      </c>
      <c r="AM60" s="148"/>
      <c r="AN60" s="149" t="str">
        <f t="shared" si="37"/>
        <v/>
      </c>
      <c r="AO60" s="149"/>
      <c r="AP60" s="118" t="str">
        <f t="shared" si="38"/>
        <v/>
      </c>
      <c r="AQ60" s="76"/>
      <c r="AR60" s="9"/>
      <c r="AS60" s="9"/>
      <c r="AT60" s="9"/>
      <c r="AU60" s="9"/>
      <c r="AV60" s="9"/>
      <c r="AW60" s="9"/>
      <c r="AZ60" s="3"/>
      <c r="BA60" s="3"/>
    </row>
    <row r="61" spans="2:59" ht="18" hidden="1" customHeight="1">
      <c r="B61" s="278" t="s">
        <v>16</v>
      </c>
      <c r="C61" s="279"/>
      <c r="D61" s="279"/>
      <c r="E61" s="280"/>
      <c r="F61" s="276">
        <f>AB9</f>
        <v>0</v>
      </c>
      <c r="G61" s="276"/>
      <c r="H61" s="276"/>
      <c r="I61" s="276"/>
      <c r="J61" s="276"/>
      <c r="K61" s="276"/>
      <c r="L61" s="276"/>
      <c r="M61" s="276"/>
      <c r="N61" s="76"/>
      <c r="O61" s="277" t="s">
        <v>44</v>
      </c>
      <c r="P61" s="277"/>
      <c r="Q61" s="277"/>
      <c r="R61" s="97">
        <f>IF(G28="",0,7)</f>
        <v>0</v>
      </c>
      <c r="S61" s="97">
        <f>IF(F42="",0,MAX(S$55:S60)+1)</f>
        <v>0</v>
      </c>
      <c r="T61" s="281" t="str">
        <f t="shared" si="28"/>
        <v/>
      </c>
      <c r="U61" s="277"/>
      <c r="V61" s="277"/>
      <c r="W61" s="277"/>
      <c r="X61" s="277" t="str">
        <f t="shared" si="29"/>
        <v/>
      </c>
      <c r="Y61" s="277"/>
      <c r="Z61" s="277" t="str">
        <f t="shared" si="30"/>
        <v/>
      </c>
      <c r="AA61" s="277"/>
      <c r="AB61" s="304" t="str">
        <f t="shared" si="31"/>
        <v/>
      </c>
      <c r="AC61" s="305"/>
      <c r="AD61" s="147" t="str">
        <f t="shared" si="32"/>
        <v/>
      </c>
      <c r="AE61" s="148"/>
      <c r="AF61" s="147" t="str">
        <f t="shared" si="33"/>
        <v/>
      </c>
      <c r="AG61" s="148"/>
      <c r="AH61" s="147" t="str">
        <f t="shared" si="34"/>
        <v/>
      </c>
      <c r="AI61" s="148"/>
      <c r="AJ61" s="147" t="str">
        <f t="shared" si="35"/>
        <v/>
      </c>
      <c r="AK61" s="148"/>
      <c r="AL61" s="147" t="str">
        <f t="shared" si="36"/>
        <v/>
      </c>
      <c r="AM61" s="148"/>
      <c r="AN61" s="149" t="str">
        <f t="shared" si="37"/>
        <v/>
      </c>
      <c r="AO61" s="149"/>
      <c r="AP61" s="118" t="str">
        <f t="shared" si="38"/>
        <v/>
      </c>
      <c r="AQ61" s="76"/>
      <c r="AR61" s="9"/>
      <c r="AS61" s="9"/>
      <c r="AT61" s="9"/>
      <c r="AU61" s="9"/>
      <c r="AV61" s="9"/>
      <c r="AW61" s="9"/>
      <c r="AZ61" s="3"/>
      <c r="BA61" s="3"/>
    </row>
    <row r="62" spans="2:59" ht="18" hidden="1" customHeight="1">
      <c r="B62" s="276" t="s">
        <v>64</v>
      </c>
      <c r="C62" s="276"/>
      <c r="D62" s="276"/>
      <c r="E62" s="276"/>
      <c r="F62" s="276" t="str">
        <f>ASC(AB10)</f>
        <v/>
      </c>
      <c r="G62" s="276"/>
      <c r="H62" s="276"/>
      <c r="I62" s="276"/>
      <c r="J62" s="276"/>
      <c r="K62" s="276"/>
      <c r="L62" s="276"/>
      <c r="M62" s="276"/>
      <c r="N62" s="76"/>
      <c r="O62" s="277" t="s">
        <v>45</v>
      </c>
      <c r="P62" s="277"/>
      <c r="Q62" s="277"/>
      <c r="R62" s="97">
        <f>IF(G29="",0,8)</f>
        <v>0</v>
      </c>
      <c r="S62" s="97">
        <f>IF(F43="",0,MAX(S$55:S61)+1)</f>
        <v>0</v>
      </c>
      <c r="T62" s="281" t="str">
        <f t="shared" si="28"/>
        <v/>
      </c>
      <c r="U62" s="277"/>
      <c r="V62" s="277"/>
      <c r="W62" s="277"/>
      <c r="X62" s="277" t="str">
        <f t="shared" si="29"/>
        <v/>
      </c>
      <c r="Y62" s="277"/>
      <c r="Z62" s="277" t="str">
        <f t="shared" si="30"/>
        <v/>
      </c>
      <c r="AA62" s="277"/>
      <c r="AB62" s="304" t="str">
        <f t="shared" si="31"/>
        <v/>
      </c>
      <c r="AC62" s="305"/>
      <c r="AD62" s="147" t="str">
        <f t="shared" si="32"/>
        <v/>
      </c>
      <c r="AE62" s="148"/>
      <c r="AF62" s="147" t="str">
        <f t="shared" si="33"/>
        <v/>
      </c>
      <c r="AG62" s="148"/>
      <c r="AH62" s="147" t="str">
        <f t="shared" si="34"/>
        <v/>
      </c>
      <c r="AI62" s="148"/>
      <c r="AJ62" s="147" t="str">
        <f t="shared" si="35"/>
        <v/>
      </c>
      <c r="AK62" s="148"/>
      <c r="AL62" s="147" t="str">
        <f t="shared" si="36"/>
        <v/>
      </c>
      <c r="AM62" s="148"/>
      <c r="AN62" s="149" t="str">
        <f t="shared" si="37"/>
        <v/>
      </c>
      <c r="AO62" s="149"/>
      <c r="AP62" s="118" t="str">
        <f t="shared" si="38"/>
        <v/>
      </c>
      <c r="AQ62" s="76"/>
      <c r="AR62" s="9"/>
      <c r="AS62" s="9"/>
      <c r="AT62" s="9"/>
      <c r="AU62" s="9"/>
      <c r="AV62" s="9"/>
      <c r="AW62" s="9"/>
      <c r="AZ62" s="3"/>
      <c r="BA62" s="3"/>
    </row>
    <row r="63" spans="2:59" ht="18" hidden="1" customHeight="1">
      <c r="B63" s="276" t="s">
        <v>65</v>
      </c>
      <c r="C63" s="276"/>
      <c r="D63" s="276"/>
      <c r="E63" s="276"/>
      <c r="F63" s="318">
        <f>VALUE(E17)</f>
        <v>0</v>
      </c>
      <c r="G63" s="318"/>
      <c r="H63" s="318"/>
      <c r="I63" s="318"/>
      <c r="J63" s="318"/>
      <c r="K63" s="318"/>
      <c r="L63" s="318"/>
      <c r="M63" s="318"/>
      <c r="N63" s="76"/>
      <c r="O63" s="277" t="s">
        <v>46</v>
      </c>
      <c r="P63" s="277"/>
      <c r="Q63" s="277"/>
      <c r="R63" s="97">
        <f>IF(G30="",0,9)</f>
        <v>0</v>
      </c>
      <c r="S63" s="97">
        <f>IF(F44="",0,MAX(S$55:S62)+1)</f>
        <v>0</v>
      </c>
      <c r="T63" s="281" t="str">
        <f t="shared" si="28"/>
        <v/>
      </c>
      <c r="U63" s="277"/>
      <c r="V63" s="277"/>
      <c r="W63" s="277"/>
      <c r="X63" s="277" t="str">
        <f t="shared" si="29"/>
        <v/>
      </c>
      <c r="Y63" s="277"/>
      <c r="Z63" s="277" t="str">
        <f t="shared" si="30"/>
        <v/>
      </c>
      <c r="AA63" s="277"/>
      <c r="AB63" s="304" t="str">
        <f t="shared" si="31"/>
        <v/>
      </c>
      <c r="AC63" s="305"/>
      <c r="AD63" s="147" t="str">
        <f t="shared" si="32"/>
        <v/>
      </c>
      <c r="AE63" s="148"/>
      <c r="AF63" s="147" t="str">
        <f t="shared" si="33"/>
        <v/>
      </c>
      <c r="AG63" s="148"/>
      <c r="AH63" s="147" t="str">
        <f t="shared" si="34"/>
        <v/>
      </c>
      <c r="AI63" s="148"/>
      <c r="AJ63" s="147" t="str">
        <f t="shared" si="35"/>
        <v/>
      </c>
      <c r="AK63" s="148"/>
      <c r="AL63" s="147" t="str">
        <f t="shared" si="36"/>
        <v/>
      </c>
      <c r="AM63" s="148"/>
      <c r="AN63" s="149" t="str">
        <f t="shared" si="37"/>
        <v/>
      </c>
      <c r="AO63" s="149"/>
      <c r="AP63" s="118" t="str">
        <f t="shared" si="38"/>
        <v/>
      </c>
      <c r="AQ63" s="76"/>
      <c r="AR63" s="9"/>
      <c r="AS63" s="9"/>
      <c r="AT63" s="9"/>
      <c r="AU63" s="9"/>
      <c r="AV63" s="9"/>
      <c r="AW63" s="9"/>
      <c r="AZ63" s="3"/>
      <c r="BA63" s="3"/>
    </row>
    <row r="64" spans="2:59" ht="18" hidden="1" customHeight="1">
      <c r="B64" s="276" t="s">
        <v>73</v>
      </c>
      <c r="C64" s="276"/>
      <c r="D64" s="276"/>
      <c r="E64" s="276"/>
      <c r="F64" s="278">
        <f>VALUE(AE13)</f>
        <v>0</v>
      </c>
      <c r="G64" s="279"/>
      <c r="H64" s="279"/>
      <c r="I64" s="279"/>
      <c r="J64" s="279"/>
      <c r="K64" s="279"/>
      <c r="L64" s="279"/>
      <c r="M64" s="280"/>
      <c r="N64" s="76"/>
      <c r="O64" s="277" t="s">
        <v>47</v>
      </c>
      <c r="P64" s="277"/>
      <c r="Q64" s="277"/>
      <c r="R64" s="97">
        <f>IF(G31="",0,10)</f>
        <v>0</v>
      </c>
      <c r="S64" s="97">
        <f>IF(F45="",0,MAX(S$55:S63)+1)</f>
        <v>0</v>
      </c>
      <c r="T64" s="281" t="str">
        <f t="shared" si="28"/>
        <v/>
      </c>
      <c r="U64" s="277"/>
      <c r="V64" s="277"/>
      <c r="W64" s="277"/>
      <c r="X64" s="277" t="str">
        <f t="shared" si="29"/>
        <v/>
      </c>
      <c r="Y64" s="277"/>
      <c r="Z64" s="277" t="str">
        <f t="shared" si="30"/>
        <v/>
      </c>
      <c r="AA64" s="277"/>
      <c r="AB64" s="304" t="str">
        <f t="shared" si="31"/>
        <v/>
      </c>
      <c r="AC64" s="305"/>
      <c r="AD64" s="147" t="str">
        <f t="shared" si="32"/>
        <v/>
      </c>
      <c r="AE64" s="148"/>
      <c r="AF64" s="147" t="str">
        <f t="shared" si="33"/>
        <v/>
      </c>
      <c r="AG64" s="148"/>
      <c r="AH64" s="147" t="str">
        <f t="shared" si="34"/>
        <v/>
      </c>
      <c r="AI64" s="148"/>
      <c r="AJ64" s="147" t="str">
        <f t="shared" si="35"/>
        <v/>
      </c>
      <c r="AK64" s="148"/>
      <c r="AL64" s="147" t="str">
        <f t="shared" si="36"/>
        <v/>
      </c>
      <c r="AM64" s="148"/>
      <c r="AN64" s="149" t="str">
        <f t="shared" si="37"/>
        <v/>
      </c>
      <c r="AO64" s="149"/>
      <c r="AP64" s="118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hidden="1" customHeight="1">
      <c r="B65" s="276" t="s">
        <v>74</v>
      </c>
      <c r="C65" s="276"/>
      <c r="D65" s="276"/>
      <c r="E65" s="276"/>
      <c r="F65" s="276">
        <f>AJ13</f>
        <v>0</v>
      </c>
      <c r="G65" s="276"/>
      <c r="H65" s="276"/>
      <c r="I65" s="276"/>
      <c r="J65" s="276"/>
      <c r="K65" s="276"/>
      <c r="L65" s="276"/>
      <c r="M65" s="276"/>
      <c r="R65" s="63">
        <f>MAX(R55:R64)</f>
        <v>0</v>
      </c>
      <c r="S65" s="44">
        <f>MAX(S55:S64)</f>
        <v>0</v>
      </c>
      <c r="U65" s="63"/>
      <c r="AN65" s="3"/>
      <c r="AO65" s="44"/>
      <c r="AZ65" s="3"/>
      <c r="BA65" s="3"/>
    </row>
    <row r="66" spans="2:53" ht="18" hidden="1" customHeight="1">
      <c r="B66" s="276" t="s">
        <v>96</v>
      </c>
      <c r="C66" s="276"/>
      <c r="D66" s="276"/>
      <c r="E66" s="276"/>
      <c r="F66" s="276">
        <f>I13</f>
        <v>0</v>
      </c>
      <c r="G66" s="276"/>
      <c r="H66" s="276"/>
      <c r="I66" s="276"/>
      <c r="J66" s="276"/>
      <c r="K66" s="276"/>
      <c r="L66" s="276"/>
      <c r="M66" s="276"/>
    </row>
    <row r="67" spans="2:53" ht="18" hidden="1" customHeight="1"/>
  </sheetData>
  <sheetProtection algorithmName="SHA-512" hashValue="J6VqD8x0GeifYPGQ/ORlx49Z8ebrFjiBDyqTPSHr/URipyRFGR3zKENzGc9oD1vUjhGhZCbBpZhYPLefqjFBJA==" saltValue="8FBTQXf9r0u61v9PdO8glQ==" spinCount="100000" sheet="1" objects="1" scenarios="1"/>
  <mergeCells count="347">
    <mergeCell ref="Q14:AO14"/>
    <mergeCell ref="A21:D21"/>
    <mergeCell ref="E21:F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C20:AD20"/>
    <mergeCell ref="AE20:AF20"/>
    <mergeCell ref="B66:E66"/>
    <mergeCell ref="F66:M66"/>
    <mergeCell ref="AN36:AO36"/>
    <mergeCell ref="O9:T9"/>
    <mergeCell ref="AH55:AI55"/>
    <mergeCell ref="AN34:AO34"/>
    <mergeCell ref="O23:P23"/>
    <mergeCell ref="S31:T31"/>
    <mergeCell ref="Q27:R27"/>
    <mergeCell ref="Q26:R26"/>
    <mergeCell ref="Q25:R25"/>
    <mergeCell ref="Q24:R24"/>
    <mergeCell ref="Q23:R23"/>
    <mergeCell ref="B65:E65"/>
    <mergeCell ref="F65:M65"/>
    <mergeCell ref="AB13:AD13"/>
    <mergeCell ref="AG13:AI13"/>
    <mergeCell ref="B64:E64"/>
    <mergeCell ref="F63:M63"/>
    <mergeCell ref="G10:T10"/>
    <mergeCell ref="AB9:AL9"/>
    <mergeCell ref="AB10:AL10"/>
    <mergeCell ref="A12:I12"/>
    <mergeCell ref="A13:H13"/>
    <mergeCell ref="AB61:AC61"/>
    <mergeCell ref="AB62:AC62"/>
    <mergeCell ref="AB63:AC63"/>
    <mergeCell ref="AB64:AC64"/>
    <mergeCell ref="AB54:AC54"/>
    <mergeCell ref="O28:P28"/>
    <mergeCell ref="O27:P27"/>
    <mergeCell ref="O26:P26"/>
    <mergeCell ref="O25:P25"/>
    <mergeCell ref="T54:W54"/>
    <mergeCell ref="X54:Y54"/>
    <mergeCell ref="Z54:AA54"/>
    <mergeCell ref="AB55:AC55"/>
    <mergeCell ref="AB56:AC56"/>
    <mergeCell ref="AB57:AC57"/>
    <mergeCell ref="AB58:AC58"/>
    <mergeCell ref="AB59:AC59"/>
    <mergeCell ref="AB60:AC60"/>
    <mergeCell ref="T55:W55"/>
    <mergeCell ref="T56:W56"/>
    <mergeCell ref="T57:W57"/>
    <mergeCell ref="T58:W58"/>
    <mergeCell ref="T59:W59"/>
    <mergeCell ref="T60:W60"/>
    <mergeCell ref="M24:N24"/>
    <mergeCell ref="M25:N25"/>
    <mergeCell ref="M26:N26"/>
    <mergeCell ref="M27:N27"/>
    <mergeCell ref="M28:N28"/>
    <mergeCell ref="M29:N29"/>
    <mergeCell ref="M30:N30"/>
    <mergeCell ref="M31:N31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X55:Y55"/>
    <mergeCell ref="Z55:AA55"/>
    <mergeCell ref="X56:Y56"/>
    <mergeCell ref="Z56:AA56"/>
    <mergeCell ref="X57:Y57"/>
    <mergeCell ref="Z57:AA57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T61:W61"/>
    <mergeCell ref="T62:W62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B55:E55"/>
    <mergeCell ref="B57:E57"/>
    <mergeCell ref="B58:E58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J50:R50"/>
    <mergeCell ref="F44:G44"/>
    <mergeCell ref="F45:G45"/>
    <mergeCell ref="A29:D29"/>
    <mergeCell ref="A30:D30"/>
    <mergeCell ref="A31:D31"/>
    <mergeCell ref="O31:P31"/>
    <mergeCell ref="O30:P30"/>
    <mergeCell ref="O29:P29"/>
    <mergeCell ref="A32:AF32"/>
    <mergeCell ref="AC29:AD29"/>
    <mergeCell ref="AE29:AF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X38:AN45"/>
    <mergeCell ref="S30:T30"/>
    <mergeCell ref="S29:T29"/>
    <mergeCell ref="A28:D28"/>
    <mergeCell ref="W19:AF19"/>
    <mergeCell ref="A19:D20"/>
    <mergeCell ref="AA28:AB28"/>
    <mergeCell ref="AC28:AD28"/>
    <mergeCell ref="AE28:AF28"/>
    <mergeCell ref="AA24:AB24"/>
    <mergeCell ref="Y23:Z23"/>
    <mergeCell ref="AA23:AB23"/>
    <mergeCell ref="AC23:AD23"/>
    <mergeCell ref="AE23:AF23"/>
    <mergeCell ref="W24:X24"/>
    <mergeCell ref="Y24:Z24"/>
    <mergeCell ref="AE27:AF27"/>
    <mergeCell ref="W20:X20"/>
    <mergeCell ref="Y20:Z20"/>
    <mergeCell ref="AA20:AB20"/>
    <mergeCell ref="E23:F23"/>
    <mergeCell ref="E24:F24"/>
    <mergeCell ref="E25:F25"/>
    <mergeCell ref="E26:F26"/>
    <mergeCell ref="E27:F27"/>
    <mergeCell ref="E28:F28"/>
    <mergeCell ref="S28:T28"/>
    <mergeCell ref="A34:D46"/>
    <mergeCell ref="A22:D22"/>
    <mergeCell ref="A23:D23"/>
    <mergeCell ref="A24:D24"/>
    <mergeCell ref="A25:D25"/>
    <mergeCell ref="A26:D26"/>
    <mergeCell ref="A27:D2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F42:G42"/>
    <mergeCell ref="F43:G43"/>
    <mergeCell ref="E29:F29"/>
    <mergeCell ref="E30:F30"/>
    <mergeCell ref="E31:F31"/>
    <mergeCell ref="F40:G40"/>
    <mergeCell ref="F41:G41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W22:X22"/>
    <mergeCell ref="Y22:Z22"/>
    <mergeCell ref="AA22:AB22"/>
    <mergeCell ref="AC22:AD22"/>
    <mergeCell ref="AE22:AF22"/>
    <mergeCell ref="W23:X23"/>
    <mergeCell ref="A15:P15"/>
    <mergeCell ref="A17:D17"/>
    <mergeCell ref="E17:I17"/>
    <mergeCell ref="E22:F22"/>
    <mergeCell ref="M22:N22"/>
    <mergeCell ref="Q15:AO15"/>
    <mergeCell ref="AG19:AO20"/>
    <mergeCell ref="S23:T23"/>
    <mergeCell ref="M23:N23"/>
    <mergeCell ref="F36:G36"/>
    <mergeCell ref="F37:G37"/>
    <mergeCell ref="F38:G38"/>
    <mergeCell ref="F39:G39"/>
    <mergeCell ref="W29:X29"/>
    <mergeCell ref="Y29:Z29"/>
    <mergeCell ref="AA29:AB29"/>
    <mergeCell ref="E19:N20"/>
    <mergeCell ref="O19:V19"/>
    <mergeCell ref="O20:R20"/>
    <mergeCell ref="S20:V20"/>
    <mergeCell ref="O22:P22"/>
    <mergeCell ref="S22:T22"/>
    <mergeCell ref="Q22:R22"/>
    <mergeCell ref="U22:V22"/>
    <mergeCell ref="AA27:AB27"/>
    <mergeCell ref="S27:T27"/>
    <mergeCell ref="S26:T26"/>
    <mergeCell ref="S25:T25"/>
    <mergeCell ref="S24:T24"/>
    <mergeCell ref="Q31:R31"/>
    <mergeCell ref="Q30:R30"/>
    <mergeCell ref="Q29:R29"/>
    <mergeCell ref="Q28:R28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AD58:AE58"/>
    <mergeCell ref="AF58:AG58"/>
    <mergeCell ref="AF57:AG57"/>
    <mergeCell ref="AF56:AG56"/>
    <mergeCell ref="AD57:AE57"/>
    <mergeCell ref="AD56:AE56"/>
    <mergeCell ref="AF55:AG55"/>
    <mergeCell ref="AD55:AE55"/>
    <mergeCell ref="AD54:AE54"/>
    <mergeCell ref="AF54:AG54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J61:AK61"/>
    <mergeCell ref="AJ60:AK60"/>
    <mergeCell ref="AJ59:AK59"/>
    <mergeCell ref="AJ58:AK58"/>
    <mergeCell ref="AJ57:AK57"/>
    <mergeCell ref="AJ56:AK56"/>
    <mergeCell ref="AJ55:AK55"/>
    <mergeCell ref="AF64:AG64"/>
    <mergeCell ref="AJ64:AK64"/>
    <mergeCell ref="AH64:AI64"/>
    <mergeCell ref="AH63:AI63"/>
    <mergeCell ref="AH62:AI62"/>
    <mergeCell ref="AH61:AI61"/>
    <mergeCell ref="AH60:AI60"/>
    <mergeCell ref="AH59:AI59"/>
    <mergeCell ref="AH58:AI58"/>
    <mergeCell ref="AH57:AI57"/>
    <mergeCell ref="AH56:AI56"/>
    <mergeCell ref="AL54:AO54"/>
    <mergeCell ref="AH54:AK54"/>
    <mergeCell ref="AL55:AM55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N56:AO56"/>
    <mergeCell ref="AN55:AO55"/>
    <mergeCell ref="AL64:AM64"/>
    <mergeCell ref="AL63:AM63"/>
    <mergeCell ref="AL62:AM62"/>
    <mergeCell ref="AL61:AM61"/>
    <mergeCell ref="AL60:AM60"/>
    <mergeCell ref="AL59:AM59"/>
    <mergeCell ref="AL58:AM58"/>
    <mergeCell ref="AL57:AM57"/>
    <mergeCell ref="AL56:AM56"/>
    <mergeCell ref="AJ63:AK63"/>
    <mergeCell ref="AJ62:AK62"/>
  </mergeCells>
  <phoneticPr fontId="1"/>
  <conditionalFormatting sqref="A1:R1">
    <cfRule type="expression" dxfId="11" priority="35">
      <formula>#REF!=1</formula>
    </cfRule>
    <cfRule type="expression" dxfId="10" priority="36">
      <formula>#REF!=1</formula>
    </cfRule>
  </conditionalFormatting>
  <conditionalFormatting sqref="AF55:AF64 AJ55:AJ64 AL55:AL64 AN55:AN64 T55:AD64 AH55:AH64">
    <cfRule type="expression" dxfId="9" priority="14">
      <formula>$S55&gt;0</formula>
    </cfRule>
  </conditionalFormatting>
  <conditionalFormatting sqref="Q22:R31">
    <cfRule type="cellIs" dxfId="8" priority="12" operator="equal">
      <formula>"不可"</formula>
    </cfRule>
  </conditionalFormatting>
  <conditionalFormatting sqref="U22:V22">
    <cfRule type="cellIs" dxfId="7" priority="10" operator="equal">
      <formula>"不可"</formula>
    </cfRule>
  </conditionalFormatting>
  <conditionalFormatting sqref="U23:V31">
    <cfRule type="cellIs" dxfId="6" priority="8" operator="equal">
      <formula>"不可"</formula>
    </cfRule>
  </conditionalFormatting>
  <conditionalFormatting sqref="A22:D22">
    <cfRule type="expression" dxfId="5" priority="7">
      <formula>$BL22=1</formula>
    </cfRule>
  </conditionalFormatting>
  <conditionalFormatting sqref="A23:D31">
    <cfRule type="expression" dxfId="4" priority="6">
      <formula>$BL23=1</formula>
    </cfRule>
  </conditionalFormatting>
  <conditionalFormatting sqref="Q15:AO15">
    <cfRule type="cellIs" dxfId="3" priority="5" operator="notEqual">
      <formula>""</formula>
    </cfRule>
  </conditionalFormatting>
  <conditionalFormatting sqref="Q21:R21">
    <cfRule type="cellIs" dxfId="2" priority="4" operator="equal">
      <formula>"不可"</formula>
    </cfRule>
  </conditionalFormatting>
  <conditionalFormatting sqref="U21:V21">
    <cfRule type="cellIs" dxfId="1" priority="3" operator="equal">
      <formula>"不可"</formula>
    </cfRule>
  </conditionalFormatting>
  <conditionalFormatting sqref="Q14:AO14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F3777BB1-056C-4D20-8F32-D04978F3D4EE}"/>
    <dataValidation imeMode="halfKatakana" allowBlank="1" showInputMessage="1" showErrorMessage="1" sqref="E7:T7" xr:uid="{E0E98BB1-9F80-4C72-A570-4F2A66D8A72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D2A563DB-F7E6-4766-9BB8-533FE440312A}">
          <x14:formula1>
            <xm:f>プルダウン!$J$1:$J$6</xm:f>
          </x14:formula1>
          <xm:sqref>AE13</xm:sqref>
        </x14:dataValidation>
        <x14:dataValidation type="list" allowBlank="1" showInputMessage="1" showErrorMessage="1" xr:uid="{1BFDC57A-3575-4D5C-BCE5-061B1FA726B6}">
          <x14:formula1>
            <xm:f>プルダウン!$A$1:$A$11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プルダウン!$F$1:$F$11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プルダウン!$G$1:$G$13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プルダウン!$H$1:$H$2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プルダウン!$E$1:$E$3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プルダウン!$I$1:$I$4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プルダウン!$F$1:$F$13</xm:f>
          </x14:formula1>
          <xm:sqref>AG22:AG31 AL21</xm:sqref>
        </x14:dataValidation>
        <x14:dataValidation type="list" imeMode="halfAlpha" allowBlank="1" showInputMessage="1" showErrorMessage="1" error="この申込書は令和5年1月入場分です" xr:uid="{5188BD12-D690-4876-8DE5-7DABB99DE9E6}">
          <x14:formula1>
            <xm:f>プルダウン!$B$5:$B$6</xm:f>
          </x14:formula1>
          <xm:sqref>G22:G31</xm:sqref>
        </x14:dataValidation>
        <x14:dataValidation type="list" allowBlank="1" showInputMessage="1" showErrorMessage="1" xr:uid="{2E485EB1-C588-46C9-99FB-239C61B1676B}">
          <x14:formula1>
            <xm:f>プルダウン!$F$1:$F$10</xm:f>
          </x14:formula1>
          <xm:sqref>AL22:AL31</xm:sqref>
        </x14:dataValidation>
        <x14:dataValidation type="list" allowBlank="1" showInputMessage="1" showErrorMessage="1" error="この申込書は令和5年1月入場分です" xr:uid="{56181C74-0474-4630-B078-314B06927836}">
          <x14:formula1>
            <xm:f>プルダウン!$C$1:$C$2</xm:f>
          </x14:formula1>
          <xm:sqref>I22:I31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J32"/>
  <sheetViews>
    <sheetView zoomScale="90" zoomScaleNormal="90" workbookViewId="0">
      <selection activeCell="C26" sqref="C26"/>
    </sheetView>
  </sheetViews>
  <sheetFormatPr defaultColWidth="7.625" defaultRowHeight="16.5"/>
  <cols>
    <col min="1" max="6" width="7.625" style="72"/>
    <col min="7" max="7" width="7.625" style="73"/>
    <col min="8" max="16384" width="7.625" style="72"/>
  </cols>
  <sheetData>
    <row r="1" spans="1:10">
      <c r="A1" s="107"/>
      <c r="B1" s="107"/>
      <c r="C1" s="107"/>
      <c r="D1" s="107"/>
      <c r="E1" s="107"/>
      <c r="F1" s="107"/>
      <c r="G1" s="108"/>
      <c r="H1" s="107"/>
      <c r="I1" s="107"/>
    </row>
    <row r="2" spans="1:10">
      <c r="A2" s="72">
        <v>1</v>
      </c>
      <c r="B2" s="72">
        <v>3</v>
      </c>
      <c r="C2" s="72">
        <v>1</v>
      </c>
      <c r="D2" s="72">
        <v>1</v>
      </c>
      <c r="E2" s="72" t="s">
        <v>56</v>
      </c>
      <c r="F2" s="72">
        <v>9</v>
      </c>
      <c r="G2" s="73">
        <v>0</v>
      </c>
      <c r="H2" s="72" t="s">
        <v>92</v>
      </c>
      <c r="I2" s="72" t="s">
        <v>70</v>
      </c>
      <c r="J2" s="72">
        <v>1</v>
      </c>
    </row>
    <row r="3" spans="1:10">
      <c r="A3" s="72">
        <v>2</v>
      </c>
      <c r="D3" s="72">
        <v>2</v>
      </c>
      <c r="E3" s="72" t="s">
        <v>57</v>
      </c>
      <c r="F3" s="72">
        <v>10</v>
      </c>
      <c r="G3" s="73">
        <v>5</v>
      </c>
      <c r="I3" s="72" t="s">
        <v>122</v>
      </c>
      <c r="J3" s="72">
        <v>2</v>
      </c>
    </row>
    <row r="4" spans="1:10">
      <c r="A4" s="72">
        <v>3</v>
      </c>
      <c r="B4" s="72">
        <v>4</v>
      </c>
      <c r="C4" s="72">
        <v>2</v>
      </c>
      <c r="D4" s="72">
        <v>3</v>
      </c>
      <c r="F4" s="72">
        <v>11</v>
      </c>
      <c r="G4" s="73">
        <v>10</v>
      </c>
      <c r="I4" s="72" t="s">
        <v>71</v>
      </c>
      <c r="J4" s="72">
        <v>3</v>
      </c>
    </row>
    <row r="5" spans="1:10">
      <c r="A5" s="72">
        <v>4</v>
      </c>
      <c r="D5" s="72">
        <v>4</v>
      </c>
      <c r="F5" s="72">
        <v>12</v>
      </c>
      <c r="G5" s="73">
        <v>15</v>
      </c>
      <c r="J5" s="72">
        <v>4</v>
      </c>
    </row>
    <row r="6" spans="1:10">
      <c r="A6" s="72">
        <v>5</v>
      </c>
      <c r="B6" s="72">
        <v>5</v>
      </c>
      <c r="C6" s="72">
        <v>3</v>
      </c>
      <c r="D6" s="72">
        <v>5</v>
      </c>
      <c r="F6" s="72">
        <v>13</v>
      </c>
      <c r="G6" s="73">
        <v>20</v>
      </c>
      <c r="J6" s="72">
        <v>5</v>
      </c>
    </row>
    <row r="7" spans="1:10">
      <c r="A7" s="72">
        <v>6</v>
      </c>
      <c r="D7" s="72">
        <v>6</v>
      </c>
      <c r="F7" s="72">
        <v>14</v>
      </c>
      <c r="G7" s="73">
        <v>25</v>
      </c>
    </row>
    <row r="8" spans="1:10">
      <c r="A8" s="72">
        <v>7</v>
      </c>
      <c r="B8" s="72">
        <v>6</v>
      </c>
      <c r="C8" s="72">
        <v>4</v>
      </c>
      <c r="D8" s="72">
        <v>7</v>
      </c>
      <c r="F8" s="72">
        <v>15</v>
      </c>
      <c r="G8" s="73">
        <v>30</v>
      </c>
    </row>
    <row r="9" spans="1:10">
      <c r="A9" s="72">
        <v>8</v>
      </c>
      <c r="D9" s="72">
        <v>8</v>
      </c>
      <c r="F9" s="72">
        <v>16</v>
      </c>
      <c r="G9" s="73">
        <v>35</v>
      </c>
    </row>
    <row r="10" spans="1:10">
      <c r="A10" s="72">
        <v>9</v>
      </c>
      <c r="B10" s="72">
        <v>7</v>
      </c>
      <c r="C10" s="72">
        <v>5</v>
      </c>
      <c r="D10" s="72">
        <v>9</v>
      </c>
      <c r="F10" s="72">
        <v>17</v>
      </c>
      <c r="G10" s="73">
        <v>40</v>
      </c>
    </row>
    <row r="11" spans="1:10">
      <c r="A11" s="72">
        <v>10</v>
      </c>
      <c r="D11" s="72">
        <v>10</v>
      </c>
      <c r="F11" s="72">
        <v>18</v>
      </c>
      <c r="G11" s="73">
        <v>45</v>
      </c>
    </row>
    <row r="12" spans="1:10">
      <c r="B12" s="72">
        <v>8</v>
      </c>
      <c r="C12" s="72">
        <v>6</v>
      </c>
      <c r="D12" s="72">
        <v>11</v>
      </c>
      <c r="F12" s="72">
        <v>19</v>
      </c>
      <c r="G12" s="73">
        <v>50</v>
      </c>
    </row>
    <row r="13" spans="1:10">
      <c r="D13" s="72">
        <v>12</v>
      </c>
      <c r="F13" s="72">
        <v>20</v>
      </c>
      <c r="G13" s="73">
        <v>55</v>
      </c>
    </row>
    <row r="14" spans="1:10">
      <c r="B14" s="72">
        <v>9</v>
      </c>
      <c r="C14" s="72">
        <v>7</v>
      </c>
      <c r="D14" s="72">
        <v>13</v>
      </c>
    </row>
    <row r="15" spans="1:10">
      <c r="D15" s="72">
        <v>14</v>
      </c>
    </row>
    <row r="16" spans="1:10">
      <c r="B16" s="72">
        <v>10</v>
      </c>
      <c r="C16" s="72">
        <v>8</v>
      </c>
      <c r="D16" s="72">
        <v>15</v>
      </c>
    </row>
    <row r="17" spans="3:4">
      <c r="D17" s="72">
        <v>16</v>
      </c>
    </row>
    <row r="18" spans="3:4">
      <c r="C18" s="72">
        <v>9</v>
      </c>
      <c r="D18" s="72">
        <v>17</v>
      </c>
    </row>
    <row r="19" spans="3:4">
      <c r="D19" s="72">
        <v>18</v>
      </c>
    </row>
    <row r="20" spans="3:4">
      <c r="C20" s="72">
        <v>10</v>
      </c>
      <c r="D20" s="72">
        <v>19</v>
      </c>
    </row>
    <row r="21" spans="3:4">
      <c r="D21" s="72">
        <v>20</v>
      </c>
    </row>
    <row r="22" spans="3:4">
      <c r="C22" s="72">
        <v>11</v>
      </c>
      <c r="D22" s="72">
        <v>21</v>
      </c>
    </row>
    <row r="23" spans="3:4">
      <c r="D23" s="72">
        <v>22</v>
      </c>
    </row>
    <row r="24" spans="3:4">
      <c r="C24" s="72">
        <v>12</v>
      </c>
      <c r="D24" s="72">
        <v>23</v>
      </c>
    </row>
    <row r="25" spans="3:4">
      <c r="D25" s="72">
        <v>24</v>
      </c>
    </row>
    <row r="26" spans="3:4">
      <c r="D26" s="72">
        <v>25</v>
      </c>
    </row>
    <row r="27" spans="3:4">
      <c r="D27" s="72">
        <v>26</v>
      </c>
    </row>
    <row r="28" spans="3:4">
      <c r="D28" s="72">
        <v>27</v>
      </c>
    </row>
    <row r="29" spans="3:4">
      <c r="D29" s="72">
        <v>28</v>
      </c>
    </row>
    <row r="30" spans="3:4">
      <c r="D30" s="72">
        <v>29</v>
      </c>
    </row>
    <row r="31" spans="3:4">
      <c r="D31" s="72">
        <v>30</v>
      </c>
    </row>
    <row r="32" spans="3:4">
      <c r="D32" s="72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100"/>
  <sheetViews>
    <sheetView zoomScale="90" zoomScaleNormal="90" workbookViewId="0">
      <selection activeCell="A2" sqref="A2:B73"/>
    </sheetView>
  </sheetViews>
  <sheetFormatPr defaultColWidth="8.625" defaultRowHeight="16.5"/>
  <cols>
    <col min="1" max="1" width="20.125" style="111" customWidth="1"/>
    <col min="2" max="2" width="10.5" style="111" customWidth="1"/>
    <col min="3" max="3" width="20.625" style="111" customWidth="1"/>
    <col min="4" max="16384" width="8.625" style="111"/>
  </cols>
  <sheetData>
    <row r="1" spans="1:3">
      <c r="A1" s="114" t="s">
        <v>100</v>
      </c>
      <c r="B1" s="115" t="s">
        <v>101</v>
      </c>
      <c r="C1" s="121" t="s">
        <v>102</v>
      </c>
    </row>
    <row r="2" spans="1:3">
      <c r="A2" s="113">
        <v>44930</v>
      </c>
      <c r="B2" s="112" t="s">
        <v>125</v>
      </c>
      <c r="C2" s="120" t="str">
        <f>IF(A2="","",YEAR(A2)&amp;TEXT(MONTH(A2),"00")&amp;TEXT(DAY(A2),"00")&amp;B2)</f>
        <v>20230104午前</v>
      </c>
    </row>
    <row r="3" spans="1:3">
      <c r="A3" s="113">
        <v>44930</v>
      </c>
      <c r="B3" s="112" t="s">
        <v>126</v>
      </c>
      <c r="C3" s="120" t="str">
        <f t="shared" ref="C3:C66" si="0">IF(A3="","",YEAR(A3)&amp;TEXT(MONTH(A3),"00")&amp;TEXT(DAY(A3),"00")&amp;B3)</f>
        <v>20230104日中</v>
      </c>
    </row>
    <row r="4" spans="1:3">
      <c r="A4" s="113">
        <v>44930</v>
      </c>
      <c r="B4" s="112" t="s">
        <v>127</v>
      </c>
      <c r="C4" s="120" t="str">
        <f t="shared" si="0"/>
        <v>20230104午後</v>
      </c>
    </row>
    <row r="5" spans="1:3">
      <c r="A5" s="113">
        <v>44931</v>
      </c>
      <c r="B5" s="112" t="s">
        <v>125</v>
      </c>
      <c r="C5" s="120" t="str">
        <f t="shared" si="0"/>
        <v>20230105午前</v>
      </c>
    </row>
    <row r="6" spans="1:3">
      <c r="A6" s="113">
        <v>44931</v>
      </c>
      <c r="B6" s="112" t="s">
        <v>126</v>
      </c>
      <c r="C6" s="120" t="str">
        <f t="shared" si="0"/>
        <v>20230105日中</v>
      </c>
    </row>
    <row r="7" spans="1:3">
      <c r="A7" s="113">
        <v>44931</v>
      </c>
      <c r="B7" s="112" t="s">
        <v>127</v>
      </c>
      <c r="C7" s="120" t="str">
        <f t="shared" si="0"/>
        <v>20230105午後</v>
      </c>
    </row>
    <row r="8" spans="1:3">
      <c r="A8" s="113">
        <v>44932</v>
      </c>
      <c r="B8" s="112" t="s">
        <v>125</v>
      </c>
      <c r="C8" s="120" t="str">
        <f t="shared" si="0"/>
        <v>20230106午前</v>
      </c>
    </row>
    <row r="9" spans="1:3">
      <c r="A9" s="113">
        <v>44932</v>
      </c>
      <c r="B9" s="112" t="s">
        <v>126</v>
      </c>
      <c r="C9" s="120" t="str">
        <f t="shared" si="0"/>
        <v>20230106日中</v>
      </c>
    </row>
    <row r="10" spans="1:3">
      <c r="A10" s="113">
        <v>44932</v>
      </c>
      <c r="B10" s="112" t="s">
        <v>127</v>
      </c>
      <c r="C10" s="120" t="str">
        <f t="shared" si="0"/>
        <v>20230106午後</v>
      </c>
    </row>
    <row r="11" spans="1:3">
      <c r="A11" s="113">
        <v>44933</v>
      </c>
      <c r="B11" s="112" t="s">
        <v>125</v>
      </c>
      <c r="C11" s="120" t="str">
        <f t="shared" si="0"/>
        <v>20230107午前</v>
      </c>
    </row>
    <row r="12" spans="1:3">
      <c r="A12" s="113">
        <v>44933</v>
      </c>
      <c r="B12" s="112" t="s">
        <v>126</v>
      </c>
      <c r="C12" s="120" t="str">
        <f t="shared" si="0"/>
        <v>20230107日中</v>
      </c>
    </row>
    <row r="13" spans="1:3">
      <c r="A13" s="113">
        <v>44933</v>
      </c>
      <c r="B13" s="112" t="s">
        <v>127</v>
      </c>
      <c r="C13" s="120" t="str">
        <f t="shared" si="0"/>
        <v>20230107午後</v>
      </c>
    </row>
    <row r="14" spans="1:3">
      <c r="A14" s="113">
        <v>44934</v>
      </c>
      <c r="B14" s="112" t="s">
        <v>125</v>
      </c>
      <c r="C14" s="120" t="str">
        <f t="shared" si="0"/>
        <v>20230108午前</v>
      </c>
    </row>
    <row r="15" spans="1:3">
      <c r="A15" s="113">
        <v>44934</v>
      </c>
      <c r="B15" s="112" t="s">
        <v>126</v>
      </c>
      <c r="C15" s="120" t="str">
        <f t="shared" si="0"/>
        <v>20230108日中</v>
      </c>
    </row>
    <row r="16" spans="1:3">
      <c r="A16" s="113">
        <v>44934</v>
      </c>
      <c r="B16" s="112" t="s">
        <v>127</v>
      </c>
      <c r="C16" s="120" t="str">
        <f t="shared" si="0"/>
        <v>20230108午後</v>
      </c>
    </row>
    <row r="17" spans="1:3">
      <c r="A17" s="113">
        <v>44935</v>
      </c>
      <c r="B17" s="112" t="s">
        <v>125</v>
      </c>
      <c r="C17" s="120" t="str">
        <f t="shared" si="0"/>
        <v>20230109午前</v>
      </c>
    </row>
    <row r="18" spans="1:3">
      <c r="A18" s="113">
        <v>44935</v>
      </c>
      <c r="B18" s="112" t="s">
        <v>126</v>
      </c>
      <c r="C18" s="120" t="str">
        <f t="shared" si="0"/>
        <v>20230109日中</v>
      </c>
    </row>
    <row r="19" spans="1:3">
      <c r="A19" s="113">
        <v>44935</v>
      </c>
      <c r="B19" s="112" t="s">
        <v>127</v>
      </c>
      <c r="C19" s="120" t="str">
        <f t="shared" si="0"/>
        <v>20230109午後</v>
      </c>
    </row>
    <row r="20" spans="1:3">
      <c r="A20" s="113">
        <v>44937</v>
      </c>
      <c r="B20" s="112" t="s">
        <v>125</v>
      </c>
      <c r="C20" s="120" t="str">
        <f t="shared" si="0"/>
        <v>20230111午前</v>
      </c>
    </row>
    <row r="21" spans="1:3">
      <c r="A21" s="113">
        <v>44937</v>
      </c>
      <c r="B21" s="112" t="s">
        <v>126</v>
      </c>
      <c r="C21" s="120" t="str">
        <f t="shared" si="0"/>
        <v>20230111日中</v>
      </c>
    </row>
    <row r="22" spans="1:3">
      <c r="A22" s="113">
        <v>44937</v>
      </c>
      <c r="B22" s="112" t="s">
        <v>127</v>
      </c>
      <c r="C22" s="120" t="str">
        <f t="shared" si="0"/>
        <v>20230111午後</v>
      </c>
    </row>
    <row r="23" spans="1:3">
      <c r="A23" s="113">
        <v>44938</v>
      </c>
      <c r="B23" s="112" t="s">
        <v>125</v>
      </c>
      <c r="C23" s="120" t="str">
        <f t="shared" si="0"/>
        <v>20230112午前</v>
      </c>
    </row>
    <row r="24" spans="1:3">
      <c r="A24" s="113">
        <v>44938</v>
      </c>
      <c r="B24" s="112" t="s">
        <v>126</v>
      </c>
      <c r="C24" s="120" t="str">
        <f t="shared" si="0"/>
        <v>20230112日中</v>
      </c>
    </row>
    <row r="25" spans="1:3">
      <c r="A25" s="113">
        <v>44938</v>
      </c>
      <c r="B25" s="112" t="s">
        <v>127</v>
      </c>
      <c r="C25" s="120" t="str">
        <f t="shared" si="0"/>
        <v>20230112午後</v>
      </c>
    </row>
    <row r="26" spans="1:3">
      <c r="A26" s="113">
        <v>44939</v>
      </c>
      <c r="B26" s="112" t="s">
        <v>125</v>
      </c>
      <c r="C26" s="120" t="str">
        <f t="shared" si="0"/>
        <v>20230113午前</v>
      </c>
    </row>
    <row r="27" spans="1:3">
      <c r="A27" s="113">
        <v>44939</v>
      </c>
      <c r="B27" s="112" t="s">
        <v>126</v>
      </c>
      <c r="C27" s="120" t="str">
        <f t="shared" si="0"/>
        <v>20230113日中</v>
      </c>
    </row>
    <row r="28" spans="1:3">
      <c r="A28" s="113">
        <v>44939</v>
      </c>
      <c r="B28" s="112" t="s">
        <v>127</v>
      </c>
      <c r="C28" s="120" t="str">
        <f t="shared" si="0"/>
        <v>20230113午後</v>
      </c>
    </row>
    <row r="29" spans="1:3">
      <c r="A29" s="113">
        <v>44940</v>
      </c>
      <c r="B29" s="112" t="s">
        <v>125</v>
      </c>
      <c r="C29" s="120" t="str">
        <f t="shared" si="0"/>
        <v>20230114午前</v>
      </c>
    </row>
    <row r="30" spans="1:3">
      <c r="A30" s="113">
        <v>44940</v>
      </c>
      <c r="B30" s="112" t="s">
        <v>126</v>
      </c>
      <c r="C30" s="120" t="str">
        <f t="shared" si="0"/>
        <v>20230114日中</v>
      </c>
    </row>
    <row r="31" spans="1:3">
      <c r="A31" s="113">
        <v>44940</v>
      </c>
      <c r="B31" s="112" t="s">
        <v>127</v>
      </c>
      <c r="C31" s="120" t="str">
        <f t="shared" si="0"/>
        <v>20230114午後</v>
      </c>
    </row>
    <row r="32" spans="1:3">
      <c r="A32" s="113">
        <v>44941</v>
      </c>
      <c r="B32" s="112" t="s">
        <v>125</v>
      </c>
      <c r="C32" s="120" t="str">
        <f t="shared" si="0"/>
        <v>20230115午前</v>
      </c>
    </row>
    <row r="33" spans="1:3">
      <c r="A33" s="113">
        <v>44941</v>
      </c>
      <c r="B33" s="112" t="s">
        <v>126</v>
      </c>
      <c r="C33" s="120" t="str">
        <f t="shared" si="0"/>
        <v>20230115日中</v>
      </c>
    </row>
    <row r="34" spans="1:3">
      <c r="A34" s="113">
        <v>44941</v>
      </c>
      <c r="B34" s="112" t="s">
        <v>127</v>
      </c>
      <c r="C34" s="120" t="str">
        <f t="shared" si="0"/>
        <v>20230115午後</v>
      </c>
    </row>
    <row r="35" spans="1:3">
      <c r="A35" s="113">
        <v>44943</v>
      </c>
      <c r="B35" s="112" t="s">
        <v>125</v>
      </c>
      <c r="C35" s="120" t="str">
        <f t="shared" si="0"/>
        <v>20230117午前</v>
      </c>
    </row>
    <row r="36" spans="1:3">
      <c r="A36" s="113">
        <v>44943</v>
      </c>
      <c r="B36" s="112" t="s">
        <v>126</v>
      </c>
      <c r="C36" s="120" t="str">
        <f t="shared" si="0"/>
        <v>20230117日中</v>
      </c>
    </row>
    <row r="37" spans="1:3">
      <c r="A37" s="113">
        <v>44943</v>
      </c>
      <c r="B37" s="112" t="s">
        <v>127</v>
      </c>
      <c r="C37" s="120" t="str">
        <f t="shared" si="0"/>
        <v>20230117午後</v>
      </c>
    </row>
    <row r="38" spans="1:3">
      <c r="A38" s="113">
        <v>44944</v>
      </c>
      <c r="B38" s="112" t="s">
        <v>125</v>
      </c>
      <c r="C38" s="120" t="str">
        <f t="shared" si="0"/>
        <v>20230118午前</v>
      </c>
    </row>
    <row r="39" spans="1:3">
      <c r="A39" s="113">
        <v>44944</v>
      </c>
      <c r="B39" s="112" t="s">
        <v>126</v>
      </c>
      <c r="C39" s="120" t="str">
        <f t="shared" si="0"/>
        <v>20230118日中</v>
      </c>
    </row>
    <row r="40" spans="1:3">
      <c r="A40" s="113">
        <v>44944</v>
      </c>
      <c r="B40" s="112" t="s">
        <v>127</v>
      </c>
      <c r="C40" s="120" t="str">
        <f t="shared" si="0"/>
        <v>20230118午後</v>
      </c>
    </row>
    <row r="41" spans="1:3">
      <c r="A41" s="113">
        <v>44945</v>
      </c>
      <c r="B41" s="112" t="s">
        <v>125</v>
      </c>
      <c r="C41" s="120" t="str">
        <f t="shared" si="0"/>
        <v>20230119午前</v>
      </c>
    </row>
    <row r="42" spans="1:3">
      <c r="A42" s="113">
        <v>44945</v>
      </c>
      <c r="B42" s="112" t="s">
        <v>126</v>
      </c>
      <c r="C42" s="120" t="str">
        <f t="shared" si="0"/>
        <v>20230119日中</v>
      </c>
    </row>
    <row r="43" spans="1:3">
      <c r="A43" s="113">
        <v>44945</v>
      </c>
      <c r="B43" s="112" t="s">
        <v>127</v>
      </c>
      <c r="C43" s="120" t="str">
        <f t="shared" si="0"/>
        <v>20230119午後</v>
      </c>
    </row>
    <row r="44" spans="1:3">
      <c r="A44" s="113">
        <v>44946</v>
      </c>
      <c r="B44" s="112" t="s">
        <v>125</v>
      </c>
      <c r="C44" s="120" t="str">
        <f t="shared" si="0"/>
        <v>20230120午前</v>
      </c>
    </row>
    <row r="45" spans="1:3">
      <c r="A45" s="113">
        <v>44946</v>
      </c>
      <c r="B45" s="112" t="s">
        <v>126</v>
      </c>
      <c r="C45" s="120" t="str">
        <f t="shared" si="0"/>
        <v>20230120日中</v>
      </c>
    </row>
    <row r="46" spans="1:3">
      <c r="A46" s="113">
        <v>44946</v>
      </c>
      <c r="B46" s="112" t="s">
        <v>127</v>
      </c>
      <c r="C46" s="120" t="str">
        <f t="shared" si="0"/>
        <v>20230120午後</v>
      </c>
    </row>
    <row r="47" spans="1:3">
      <c r="A47" s="113">
        <v>44947</v>
      </c>
      <c r="B47" s="112" t="s">
        <v>125</v>
      </c>
      <c r="C47" s="120" t="str">
        <f t="shared" si="0"/>
        <v>20230121午前</v>
      </c>
    </row>
    <row r="48" spans="1:3">
      <c r="A48" s="113">
        <v>44947</v>
      </c>
      <c r="B48" s="112" t="s">
        <v>126</v>
      </c>
      <c r="C48" s="120" t="str">
        <f t="shared" si="0"/>
        <v>20230121日中</v>
      </c>
    </row>
    <row r="49" spans="1:3">
      <c r="A49" s="113">
        <v>44947</v>
      </c>
      <c r="B49" s="112" t="s">
        <v>127</v>
      </c>
      <c r="C49" s="120" t="str">
        <f t="shared" si="0"/>
        <v>20230121午後</v>
      </c>
    </row>
    <row r="50" spans="1:3">
      <c r="A50" s="113">
        <v>44948</v>
      </c>
      <c r="B50" s="112" t="s">
        <v>125</v>
      </c>
      <c r="C50" s="120" t="str">
        <f t="shared" si="0"/>
        <v>20230122午前</v>
      </c>
    </row>
    <row r="51" spans="1:3">
      <c r="A51" s="113">
        <v>44948</v>
      </c>
      <c r="B51" s="112" t="s">
        <v>126</v>
      </c>
      <c r="C51" s="120" t="str">
        <f t="shared" si="0"/>
        <v>20230122日中</v>
      </c>
    </row>
    <row r="52" spans="1:3">
      <c r="A52" s="113">
        <v>44948</v>
      </c>
      <c r="B52" s="112" t="s">
        <v>127</v>
      </c>
      <c r="C52" s="120" t="str">
        <f t="shared" si="0"/>
        <v>20230122午後</v>
      </c>
    </row>
    <row r="53" spans="1:3">
      <c r="A53" s="113">
        <v>44950</v>
      </c>
      <c r="B53" s="112" t="s">
        <v>125</v>
      </c>
      <c r="C53" s="120" t="str">
        <f t="shared" si="0"/>
        <v>20230124午前</v>
      </c>
    </row>
    <row r="54" spans="1:3">
      <c r="A54" s="113">
        <v>44950</v>
      </c>
      <c r="B54" s="112" t="s">
        <v>126</v>
      </c>
      <c r="C54" s="120" t="str">
        <f t="shared" si="0"/>
        <v>20230124日中</v>
      </c>
    </row>
    <row r="55" spans="1:3">
      <c r="A55" s="113">
        <v>44950</v>
      </c>
      <c r="B55" s="112" t="s">
        <v>127</v>
      </c>
      <c r="C55" s="120" t="str">
        <f t="shared" si="0"/>
        <v>20230124午後</v>
      </c>
    </row>
    <row r="56" spans="1:3">
      <c r="A56" s="113">
        <v>44951</v>
      </c>
      <c r="B56" s="112" t="s">
        <v>125</v>
      </c>
      <c r="C56" s="120" t="str">
        <f t="shared" si="0"/>
        <v>20230125午前</v>
      </c>
    </row>
    <row r="57" spans="1:3">
      <c r="A57" s="113">
        <v>44951</v>
      </c>
      <c r="B57" s="112" t="s">
        <v>126</v>
      </c>
      <c r="C57" s="120" t="str">
        <f t="shared" si="0"/>
        <v>20230125日中</v>
      </c>
    </row>
    <row r="58" spans="1:3">
      <c r="A58" s="113">
        <v>44951</v>
      </c>
      <c r="B58" s="112" t="s">
        <v>127</v>
      </c>
      <c r="C58" s="120" t="str">
        <f t="shared" si="0"/>
        <v>20230125午後</v>
      </c>
    </row>
    <row r="59" spans="1:3">
      <c r="A59" s="113">
        <v>44952</v>
      </c>
      <c r="B59" s="112" t="s">
        <v>125</v>
      </c>
      <c r="C59" s="120" t="str">
        <f t="shared" si="0"/>
        <v>20230126午前</v>
      </c>
    </row>
    <row r="60" spans="1:3">
      <c r="A60" s="113">
        <v>44952</v>
      </c>
      <c r="B60" s="112" t="s">
        <v>126</v>
      </c>
      <c r="C60" s="120" t="str">
        <f t="shared" si="0"/>
        <v>20230126日中</v>
      </c>
    </row>
    <row r="61" spans="1:3">
      <c r="A61" s="113">
        <v>44952</v>
      </c>
      <c r="B61" s="112" t="s">
        <v>127</v>
      </c>
      <c r="C61" s="120" t="str">
        <f t="shared" si="0"/>
        <v>20230126午後</v>
      </c>
    </row>
    <row r="62" spans="1:3">
      <c r="A62" s="113">
        <v>44953</v>
      </c>
      <c r="B62" s="112" t="s">
        <v>125</v>
      </c>
      <c r="C62" s="120" t="str">
        <f t="shared" si="0"/>
        <v>20230127午前</v>
      </c>
    </row>
    <row r="63" spans="1:3">
      <c r="A63" s="113">
        <v>44953</v>
      </c>
      <c r="B63" s="112" t="s">
        <v>126</v>
      </c>
      <c r="C63" s="120" t="str">
        <f t="shared" si="0"/>
        <v>20230127日中</v>
      </c>
    </row>
    <row r="64" spans="1:3">
      <c r="A64" s="113">
        <v>44953</v>
      </c>
      <c r="B64" s="112" t="s">
        <v>127</v>
      </c>
      <c r="C64" s="120" t="str">
        <f t="shared" si="0"/>
        <v>20230127午後</v>
      </c>
    </row>
    <row r="65" spans="1:3">
      <c r="A65" s="113">
        <v>44954</v>
      </c>
      <c r="B65" s="112" t="s">
        <v>125</v>
      </c>
      <c r="C65" s="120" t="str">
        <f t="shared" si="0"/>
        <v>20230128午前</v>
      </c>
    </row>
    <row r="66" spans="1:3">
      <c r="A66" s="113">
        <v>44954</v>
      </c>
      <c r="B66" s="112" t="s">
        <v>126</v>
      </c>
      <c r="C66" s="120" t="str">
        <f t="shared" si="0"/>
        <v>20230128日中</v>
      </c>
    </row>
    <row r="67" spans="1:3">
      <c r="A67" s="113">
        <v>44954</v>
      </c>
      <c r="B67" s="112" t="s">
        <v>127</v>
      </c>
      <c r="C67" s="120" t="str">
        <f t="shared" ref="C67:C100" si="1">IF(A67="","",YEAR(A67)&amp;TEXT(MONTH(A67),"00")&amp;TEXT(DAY(A67),"00")&amp;B67)</f>
        <v>20230128午後</v>
      </c>
    </row>
    <row r="68" spans="1:3">
      <c r="A68" s="113">
        <v>44955</v>
      </c>
      <c r="B68" s="112" t="s">
        <v>125</v>
      </c>
      <c r="C68" s="120" t="str">
        <f t="shared" si="1"/>
        <v>20230129午前</v>
      </c>
    </row>
    <row r="69" spans="1:3">
      <c r="A69" s="113">
        <v>44955</v>
      </c>
      <c r="B69" s="112" t="s">
        <v>126</v>
      </c>
      <c r="C69" s="120" t="str">
        <f t="shared" si="1"/>
        <v>20230129日中</v>
      </c>
    </row>
    <row r="70" spans="1:3">
      <c r="A70" s="113">
        <v>44955</v>
      </c>
      <c r="B70" s="112" t="s">
        <v>127</v>
      </c>
      <c r="C70" s="120" t="str">
        <f t="shared" si="1"/>
        <v>20230129午後</v>
      </c>
    </row>
    <row r="71" spans="1:3">
      <c r="A71" s="113">
        <v>44957</v>
      </c>
      <c r="B71" s="112" t="s">
        <v>125</v>
      </c>
      <c r="C71" s="120" t="str">
        <f t="shared" si="1"/>
        <v>20230131午前</v>
      </c>
    </row>
    <row r="72" spans="1:3">
      <c r="A72" s="113">
        <v>44957</v>
      </c>
      <c r="B72" s="112" t="s">
        <v>126</v>
      </c>
      <c r="C72" s="120" t="str">
        <f t="shared" si="1"/>
        <v>20230131日中</v>
      </c>
    </row>
    <row r="73" spans="1:3">
      <c r="A73" s="113">
        <v>44957</v>
      </c>
      <c r="B73" s="112" t="s">
        <v>127</v>
      </c>
      <c r="C73" s="120" t="str">
        <f t="shared" si="1"/>
        <v>20230131午後</v>
      </c>
    </row>
    <row r="74" spans="1:3">
      <c r="A74" s="113"/>
      <c r="B74" s="112"/>
      <c r="C74" s="120" t="str">
        <f t="shared" si="1"/>
        <v/>
      </c>
    </row>
    <row r="75" spans="1:3">
      <c r="A75" s="113"/>
      <c r="B75" s="112"/>
      <c r="C75" s="120" t="str">
        <f t="shared" si="1"/>
        <v/>
      </c>
    </row>
    <row r="76" spans="1:3">
      <c r="A76" s="113"/>
      <c r="B76" s="112"/>
      <c r="C76" s="120" t="str">
        <f t="shared" si="1"/>
        <v/>
      </c>
    </row>
    <row r="77" spans="1:3">
      <c r="A77" s="113"/>
      <c r="B77" s="112"/>
      <c r="C77" s="120" t="str">
        <f t="shared" si="1"/>
        <v/>
      </c>
    </row>
    <row r="78" spans="1:3">
      <c r="A78" s="113"/>
      <c r="B78" s="112"/>
      <c r="C78" s="120" t="str">
        <f t="shared" si="1"/>
        <v/>
      </c>
    </row>
    <row r="79" spans="1:3">
      <c r="A79" s="113"/>
      <c r="B79" s="112"/>
      <c r="C79" s="120" t="str">
        <f t="shared" si="1"/>
        <v/>
      </c>
    </row>
    <row r="80" spans="1:3">
      <c r="A80" s="113"/>
      <c r="B80" s="112"/>
      <c r="C80" s="120" t="str">
        <f t="shared" si="1"/>
        <v/>
      </c>
    </row>
    <row r="81" spans="1:3">
      <c r="A81" s="113"/>
      <c r="B81" s="112"/>
      <c r="C81" s="120" t="str">
        <f t="shared" si="1"/>
        <v/>
      </c>
    </row>
    <row r="82" spans="1:3">
      <c r="A82" s="113"/>
      <c r="B82" s="112"/>
      <c r="C82" s="120" t="str">
        <f t="shared" si="1"/>
        <v/>
      </c>
    </row>
    <row r="83" spans="1:3">
      <c r="A83" s="113"/>
      <c r="B83" s="112"/>
      <c r="C83" s="120" t="str">
        <f t="shared" si="1"/>
        <v/>
      </c>
    </row>
    <row r="84" spans="1:3">
      <c r="A84" s="113"/>
      <c r="B84" s="112"/>
      <c r="C84" s="120" t="str">
        <f t="shared" si="1"/>
        <v/>
      </c>
    </row>
    <row r="85" spans="1:3">
      <c r="A85" s="113"/>
      <c r="B85" s="112"/>
      <c r="C85" s="120" t="str">
        <f t="shared" si="1"/>
        <v/>
      </c>
    </row>
    <row r="86" spans="1:3">
      <c r="A86" s="113"/>
      <c r="B86" s="112"/>
      <c r="C86" s="120" t="str">
        <f t="shared" si="1"/>
        <v/>
      </c>
    </row>
    <row r="87" spans="1:3">
      <c r="A87" s="113"/>
      <c r="B87" s="112"/>
      <c r="C87" s="120" t="str">
        <f t="shared" si="1"/>
        <v/>
      </c>
    </row>
    <row r="88" spans="1:3">
      <c r="A88" s="113"/>
      <c r="B88" s="112"/>
      <c r="C88" s="120" t="str">
        <f t="shared" si="1"/>
        <v/>
      </c>
    </row>
    <row r="89" spans="1:3">
      <c r="A89" s="113"/>
      <c r="B89" s="112"/>
      <c r="C89" s="120" t="str">
        <f t="shared" si="1"/>
        <v/>
      </c>
    </row>
    <row r="90" spans="1:3">
      <c r="A90" s="113"/>
      <c r="B90" s="112"/>
      <c r="C90" s="120" t="str">
        <f t="shared" si="1"/>
        <v/>
      </c>
    </row>
    <row r="91" spans="1:3">
      <c r="A91" s="113"/>
      <c r="B91" s="112"/>
      <c r="C91" s="120" t="str">
        <f t="shared" si="1"/>
        <v/>
      </c>
    </row>
    <row r="92" spans="1:3">
      <c r="A92" s="113"/>
      <c r="B92" s="112"/>
      <c r="C92" s="120" t="str">
        <f t="shared" si="1"/>
        <v/>
      </c>
    </row>
    <row r="93" spans="1:3">
      <c r="A93" s="113"/>
      <c r="B93" s="112"/>
      <c r="C93" s="120" t="str">
        <f t="shared" si="1"/>
        <v/>
      </c>
    </row>
    <row r="94" spans="1:3">
      <c r="A94" s="113"/>
      <c r="B94" s="112"/>
      <c r="C94" s="120" t="str">
        <f t="shared" si="1"/>
        <v/>
      </c>
    </row>
    <row r="95" spans="1:3">
      <c r="A95" s="113"/>
      <c r="B95" s="112"/>
      <c r="C95" s="120" t="str">
        <f t="shared" si="1"/>
        <v/>
      </c>
    </row>
    <row r="96" spans="1:3">
      <c r="A96" s="113"/>
      <c r="B96" s="112"/>
      <c r="C96" s="120" t="str">
        <f t="shared" si="1"/>
        <v/>
      </c>
    </row>
    <row r="97" spans="1:3">
      <c r="A97" s="113"/>
      <c r="B97" s="112"/>
      <c r="C97" s="120" t="str">
        <f t="shared" si="1"/>
        <v/>
      </c>
    </row>
    <row r="98" spans="1:3">
      <c r="A98" s="113"/>
      <c r="B98" s="112"/>
      <c r="C98" s="120" t="str">
        <f t="shared" si="1"/>
        <v/>
      </c>
    </row>
    <row r="99" spans="1:3">
      <c r="A99" s="113"/>
      <c r="B99" s="112"/>
      <c r="C99" s="120" t="str">
        <f t="shared" si="1"/>
        <v/>
      </c>
    </row>
    <row r="100" spans="1:3">
      <c r="A100" s="113"/>
      <c r="B100" s="112"/>
      <c r="C100" s="120" t="str">
        <f t="shared" si="1"/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1月入場分</vt:lpstr>
      <vt:lpstr>プルダウン</vt:lpstr>
      <vt:lpstr>募集日時</vt:lpstr>
      <vt:lpstr>'1月入場分'!Print_Area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2021-06-26T00:46:00Z</cp:lastPrinted>
  <dcterms:created xsi:type="dcterms:W3CDTF">2020-11-20T11:08:42Z</dcterms:created>
  <dcterms:modified xsi:type="dcterms:W3CDTF">2021-11-12T01:00:19Z</dcterms:modified>
</cp:coreProperties>
</file>