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usadmin\Desktop\HP・申込書修正\学校団体_※3月中に精査し4月当初リリース\"/>
    </mc:Choice>
  </mc:AlternateContent>
  <xr:revisionPtr revIDLastSave="0" documentId="13_ncr:1_{283CD0FA-9B3D-4462-9CA1-233B4E3CE212}" xr6:coauthVersionLast="47" xr6:coauthVersionMax="47" xr10:uidLastSave="{00000000-0000-0000-0000-000000000000}"/>
  <workbookProtection workbookAlgorithmName="SHA-512" workbookHashValue="3HgpdooIR/t6NK6nhabNccBO0eGaOH5Q+FLF8T9sX4quMrkddACbZpxZeeSztYupYOLQsCKXLLgBRQ0H5ZjTnw==" workbookSaltValue="7dv2QoJ7XaNzbSsi8goM1g==" workbookSpinCount="100000" lockStructure="1"/>
  <bookViews>
    <workbookView xWindow="-110" yWindow="-110" windowWidth="19420" windowHeight="10420" xr2:uid="{942668C9-127A-4DEE-88ED-9C06C9AD8426}"/>
  </bookViews>
  <sheets>
    <sheet name="【記入】申込書" sheetId="4" r:id="rId1"/>
    <sheet name="管理画面" sheetId="3" state="hidden" r:id="rId2"/>
  </sheets>
  <definedNames>
    <definedName name="_xlnm.Print_Area" localSheetId="0">【記入】申込書!$A$1:$AH$55</definedName>
    <definedName name="_xlnm.Print_Area" localSheetId="1">管理画面!$A$1:$D$28</definedName>
    <definedName name="_xlnm.Print_Titles" localSheetId="1">管理画面!$1:$1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6" i="3" l="1"/>
  <c r="C7" i="3"/>
  <c r="G6" i="3"/>
  <c r="AL35" i="4"/>
  <c r="AU9" i="4"/>
  <c r="G49" i="3"/>
  <c r="G48" i="3"/>
  <c r="G47" i="3"/>
  <c r="G46" i="3"/>
  <c r="G45" i="3"/>
  <c r="AC24" i="4"/>
  <c r="Y24" i="4"/>
  <c r="U24" i="4"/>
  <c r="Q24" i="4"/>
  <c r="M24" i="4"/>
  <c r="G44" i="3"/>
  <c r="K49" i="3"/>
  <c r="K44" i="3"/>
  <c r="K26" i="3"/>
  <c r="G26" i="3" s="1"/>
  <c r="AK24" i="4"/>
  <c r="AN25" i="4"/>
  <c r="AM25" i="4"/>
  <c r="AL25" i="4"/>
  <c r="AK25" i="4"/>
  <c r="AJ25" i="4"/>
  <c r="AL24" i="4" l="1"/>
  <c r="E24" i="4" s="1"/>
  <c r="G111" i="3"/>
  <c r="AS23" i="4" l="1"/>
  <c r="AW24" i="4"/>
  <c r="AV24" i="4"/>
  <c r="AU24" i="4"/>
  <c r="AT24" i="4"/>
  <c r="AS24" i="4"/>
  <c r="AX24" i="4" l="1"/>
  <c r="AY24" i="4" s="1"/>
  <c r="AK42" i="4"/>
  <c r="AK40" i="4"/>
  <c r="AK39" i="4"/>
  <c r="AK38" i="4"/>
  <c r="AK37" i="4"/>
  <c r="AJ37" i="4"/>
  <c r="AL37" i="4" l="1"/>
  <c r="F36" i="4" s="1"/>
  <c r="AL42" i="4"/>
  <c r="F40" i="4" s="1"/>
  <c r="AL40" i="4"/>
  <c r="F39" i="4" s="1"/>
  <c r="AL39" i="4"/>
  <c r="F38" i="4" s="1"/>
  <c r="AL38" i="4"/>
  <c r="F37" i="4" s="1"/>
  <c r="E35" i="4"/>
  <c r="AJ32" i="4" l="1"/>
  <c r="AS12" i="4" l="1"/>
  <c r="AW25" i="4"/>
  <c r="AV25" i="4"/>
  <c r="AU25" i="4"/>
  <c r="AT25" i="4"/>
  <c r="AS25" i="4"/>
  <c r="AT9" i="4"/>
  <c r="AS9" i="4"/>
  <c r="AU8" i="4"/>
  <c r="AT8" i="4"/>
  <c r="AS8" i="4"/>
  <c r="AU7" i="4"/>
  <c r="AT7" i="4"/>
  <c r="AS7" i="4"/>
  <c r="AV6" i="4"/>
  <c r="AU6" i="4"/>
  <c r="AT6" i="4"/>
  <c r="AS6" i="4"/>
  <c r="AU5" i="4"/>
  <c r="AT5" i="4"/>
  <c r="AS5" i="4"/>
  <c r="AU4" i="4"/>
  <c r="AT4" i="4"/>
  <c r="AS4" i="4"/>
  <c r="AS2" i="4" l="1"/>
  <c r="AW4" i="4" s="1"/>
  <c r="G52" i="3"/>
  <c r="G103" i="3"/>
  <c r="G104" i="3"/>
  <c r="G105" i="3"/>
  <c r="G102" i="3"/>
  <c r="G101" i="3"/>
  <c r="G82" i="3"/>
  <c r="G81" i="3"/>
  <c r="G80" i="3"/>
  <c r="G79" i="3"/>
  <c r="G75" i="3"/>
  <c r="G74" i="3"/>
  <c r="G73" i="3"/>
  <c r="G72" i="3"/>
  <c r="G66" i="3"/>
  <c r="G65" i="3"/>
  <c r="G59" i="3"/>
  <c r="G58" i="3"/>
  <c r="AZ4" i="4" l="1"/>
  <c r="AW5" i="4"/>
  <c r="G51" i="3"/>
  <c r="G25" i="3"/>
  <c r="G24" i="3"/>
  <c r="G23" i="3"/>
  <c r="G22" i="3"/>
  <c r="AP30" i="4" l="1"/>
  <c r="AQ30" i="4" s="1"/>
  <c r="AP29" i="4"/>
  <c r="AQ29" i="4" s="1"/>
  <c r="AP28" i="4"/>
  <c r="AQ28" i="4" s="1"/>
  <c r="AP27" i="4"/>
  <c r="AQ27" i="4" s="1"/>
  <c r="AP26" i="4"/>
  <c r="AQ26" i="4" s="1"/>
  <c r="G109" i="3"/>
  <c r="G108" i="3"/>
  <c r="G107" i="3"/>
  <c r="G100" i="3"/>
  <c r="G99" i="3"/>
  <c r="G43" i="3"/>
  <c r="G42" i="3"/>
  <c r="G41" i="3"/>
  <c r="G40" i="3"/>
  <c r="G39" i="3"/>
  <c r="G37" i="3"/>
  <c r="G27" i="3"/>
  <c r="G21" i="3"/>
  <c r="G20" i="3"/>
  <c r="G17" i="3"/>
  <c r="G16" i="3"/>
  <c r="G38" i="3"/>
  <c r="G19" i="3"/>
  <c r="G18" i="3"/>
  <c r="G35" i="3"/>
  <c r="G34" i="3"/>
  <c r="G33" i="3"/>
  <c r="G32" i="3"/>
  <c r="G31" i="3"/>
  <c r="G30" i="3"/>
  <c r="G29" i="3"/>
  <c r="G28" i="3"/>
  <c r="I11" i="3"/>
  <c r="G11" i="3" s="1"/>
  <c r="I8" i="3"/>
  <c r="G8" i="3" s="1"/>
  <c r="R37" i="4" l="1"/>
  <c r="R38" i="4"/>
  <c r="R39" i="4"/>
  <c r="R40" i="4"/>
  <c r="R36" i="4"/>
  <c r="AJ7" i="4"/>
  <c r="G15" i="3" s="1"/>
  <c r="AJ6" i="4"/>
  <c r="G14" i="3" s="1"/>
  <c r="AJ34" i="4"/>
  <c r="AC12" i="4"/>
  <c r="AO25" i="4" s="1"/>
  <c r="A32" i="4" s="1"/>
  <c r="AJ5" i="4"/>
  <c r="G12" i="3" s="1"/>
  <c r="G36" i="3" l="1"/>
  <c r="AW2" i="4"/>
  <c r="A1" i="4" s="1"/>
  <c r="AR28" i="4"/>
  <c r="AS28" i="4" s="1"/>
  <c r="G69" i="3"/>
  <c r="G64" i="3" s="1"/>
  <c r="AR27" i="4"/>
  <c r="AS27" i="4" s="1"/>
  <c r="G62" i="3"/>
  <c r="G57" i="3" s="1"/>
  <c r="AR29" i="4"/>
  <c r="AS29" i="4" s="1"/>
  <c r="G76" i="3"/>
  <c r="G71" i="3" s="1"/>
  <c r="AR30" i="4"/>
  <c r="AS30" i="4" s="1"/>
  <c r="G83" i="3"/>
  <c r="G78" i="3" s="1"/>
  <c r="AR26" i="4"/>
  <c r="AS26" i="4" s="1"/>
  <c r="G55" i="3"/>
  <c r="G50" i="3" s="1"/>
  <c r="AK5" i="4"/>
  <c r="AN5" i="4" s="1"/>
  <c r="AO5" i="4" s="1"/>
  <c r="AP5" i="4" l="1"/>
  <c r="M5" i="4" s="1"/>
  <c r="AQ5" i="4"/>
  <c r="G1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usadmin</author>
  </authors>
  <commentList>
    <comment ref="Y8" authorId="0" shapeId="0" xr:uid="{54BDAC54-2B30-4515-ABBA-439DCADAF655}">
      <text>
        <r>
          <rPr>
            <b/>
            <sz val="9"/>
            <color indexed="9"/>
            <rFont val="MS P ゴシック"/>
            <family val="3"/>
            <charset val="128"/>
          </rPr>
          <t xml:space="preserve"> 未定である場合には空欄のままとしてください。
（「未定」「後日連絡」などと文字を入れないでください。）</t>
        </r>
      </text>
    </comment>
    <comment ref="P13" authorId="0" shapeId="0" xr:uid="{B72027B9-D0FF-4A84-93E9-728C58243DA7}">
      <text>
        <r>
          <rPr>
            <b/>
            <sz val="9"/>
            <color indexed="9"/>
            <rFont val="MS P ゴシック"/>
            <family val="3"/>
            <charset val="128"/>
          </rPr>
          <t xml:space="preserve"> 未定である場合には空欄のままとしてください。
（「未定」「後日連絡」などと文字を入れないでください。）</t>
        </r>
      </text>
    </comment>
    <comment ref="N18" authorId="0" shapeId="0" xr:uid="{90E3CC11-16CF-4E11-BE66-651165FC39B4}">
      <text>
        <r>
          <rPr>
            <b/>
            <sz val="9"/>
            <color indexed="9"/>
            <rFont val="MS P ゴシック"/>
            <family val="3"/>
            <charset val="128"/>
          </rPr>
          <t xml:space="preserve"> 未定である場合には空欄のままとしてください。
（「未定」「後日連絡」などと文字を入れないでください。）</t>
        </r>
      </text>
    </comment>
    <comment ref="V18" authorId="0" shapeId="0" xr:uid="{A5D7E245-52AC-4232-BA22-C733D7E42FAB}">
      <text>
        <r>
          <rPr>
            <b/>
            <sz val="9"/>
            <color indexed="9"/>
            <rFont val="MS P ゴシック"/>
            <family val="3"/>
            <charset val="128"/>
          </rPr>
          <t xml:space="preserve"> 未定である場合には空欄のままとしてください。
（「未定」「後日連絡」などと文字を入れないでください。）</t>
        </r>
      </text>
    </comment>
    <comment ref="Q23" authorId="0" shapeId="0" xr:uid="{EB201C89-D43B-4DF4-B8FF-88F7289FF29A}">
      <text>
        <r>
          <rPr>
            <b/>
            <sz val="9"/>
            <color indexed="9"/>
            <rFont val="MS P ゴシック"/>
            <family val="3"/>
            <charset val="128"/>
          </rPr>
          <t xml:space="preserve"> 博物館展示室の見学は、時間指定による予約制になります。
 </t>
        </r>
        <r>
          <rPr>
            <b/>
            <u/>
            <sz val="9"/>
            <color indexed="9"/>
            <rFont val="MS P ゴシック"/>
            <family val="3"/>
            <charset val="128"/>
          </rPr>
          <t>下記人数が未入力だとご覧になれませんので、ご注意ください。</t>
        </r>
      </text>
    </comment>
  </commentList>
</comments>
</file>

<file path=xl/sharedStrings.xml><?xml version="1.0" encoding="utf-8"?>
<sst xmlns="http://schemas.openxmlformats.org/spreadsheetml/2006/main" count="868" uniqueCount="482">
  <si>
    <t>申込日</t>
    <rPh sb="0" eb="2">
      <t>モウシコ</t>
    </rPh>
    <rPh sb="2" eb="3">
      <t>ニチ</t>
    </rPh>
    <phoneticPr fontId="1"/>
  </si>
  <si>
    <t>入場日時</t>
    <rPh sb="0" eb="2">
      <t>ニュウジョウ</t>
    </rPh>
    <rPh sb="2" eb="4">
      <t>ニチジ</t>
    </rPh>
    <phoneticPr fontId="1"/>
  </si>
  <si>
    <t>令和</t>
    <rPh sb="0" eb="2">
      <t>レイワ</t>
    </rPh>
    <phoneticPr fontId="1"/>
  </si>
  <si>
    <t>年</t>
    <rPh sb="0" eb="1">
      <t>ネン</t>
    </rPh>
    <phoneticPr fontId="1"/>
  </si>
  <si>
    <t>月</t>
    <rPh sb="0" eb="1">
      <t>ガツ</t>
    </rPh>
    <phoneticPr fontId="1"/>
  </si>
  <si>
    <t>日</t>
    <rPh sb="0" eb="1">
      <t>ニチ</t>
    </rPh>
    <phoneticPr fontId="1"/>
  </si>
  <si>
    <t>時</t>
    <rPh sb="0" eb="1">
      <t>ジ</t>
    </rPh>
    <phoneticPr fontId="1"/>
  </si>
  <si>
    <t>分</t>
    <rPh sb="0" eb="1">
      <t>フン</t>
    </rPh>
    <phoneticPr fontId="1"/>
  </si>
  <si>
    <t>～</t>
    <phoneticPr fontId="1"/>
  </si>
  <si>
    <t>分頃まで</t>
    <rPh sb="0" eb="1">
      <t>フン</t>
    </rPh>
    <rPh sb="1" eb="2">
      <t>コロ</t>
    </rPh>
    <phoneticPr fontId="1"/>
  </si>
  <si>
    <t>フリガナ</t>
    <phoneticPr fontId="1"/>
  </si>
  <si>
    <t>クラス数</t>
    <rPh sb="3" eb="4">
      <t>スウ</t>
    </rPh>
    <phoneticPr fontId="1"/>
  </si>
  <si>
    <t>学校長印</t>
    <rPh sb="0" eb="2">
      <t>ガッコウ</t>
    </rPh>
    <rPh sb="2" eb="3">
      <t>チョウ</t>
    </rPh>
    <rPh sb="3" eb="4">
      <t>ジルシ</t>
    </rPh>
    <phoneticPr fontId="1"/>
  </si>
  <si>
    <t>引率教員
代表者名</t>
    <rPh sb="0" eb="2">
      <t>インソツ</t>
    </rPh>
    <rPh sb="2" eb="4">
      <t>キョウイン</t>
    </rPh>
    <rPh sb="5" eb="8">
      <t>ダイヒョウシャ</t>
    </rPh>
    <rPh sb="8" eb="9">
      <t>メイ</t>
    </rPh>
    <phoneticPr fontId="1"/>
  </si>
  <si>
    <t>〒</t>
    <phoneticPr fontId="1"/>
  </si>
  <si>
    <t>－</t>
    <phoneticPr fontId="1"/>
  </si>
  <si>
    <t>TEL</t>
    <phoneticPr fontId="1"/>
  </si>
  <si>
    <t>月</t>
    <rPh sb="0" eb="1">
      <t>ツキ</t>
    </rPh>
    <phoneticPr fontId="1"/>
  </si>
  <si>
    <t>引率教員</t>
    <rPh sb="0" eb="2">
      <t>インソツ</t>
    </rPh>
    <rPh sb="2" eb="4">
      <t>キョウイン</t>
    </rPh>
    <phoneticPr fontId="1"/>
  </si>
  <si>
    <t>カメラマン</t>
    <phoneticPr fontId="1"/>
  </si>
  <si>
    <t>人数合計</t>
    <rPh sb="0" eb="2">
      <t>ニンズウ</t>
    </rPh>
    <rPh sb="2" eb="4">
      <t>ゴウケイ</t>
    </rPh>
    <phoneticPr fontId="1"/>
  </si>
  <si>
    <t>来場方法</t>
    <rPh sb="0" eb="2">
      <t>ライジョウ</t>
    </rPh>
    <rPh sb="2" eb="4">
      <t>ホウホウ</t>
    </rPh>
    <phoneticPr fontId="1"/>
  </si>
  <si>
    <t>台</t>
    <rPh sb="0" eb="1">
      <t>ダイ</t>
    </rPh>
    <phoneticPr fontId="1"/>
  </si>
  <si>
    <t>会社名</t>
    <rPh sb="0" eb="3">
      <t>カイシャメイ</t>
    </rPh>
    <phoneticPr fontId="1"/>
  </si>
  <si>
    <t>支店（営業所）名</t>
    <rPh sb="0" eb="2">
      <t>シテン</t>
    </rPh>
    <rPh sb="3" eb="6">
      <t>エイギョウショ</t>
    </rPh>
    <rPh sb="7" eb="8">
      <t>メイ</t>
    </rPh>
    <phoneticPr fontId="1"/>
  </si>
  <si>
    <t>担当者名</t>
    <rPh sb="0" eb="3">
      <t>タントウシャ</t>
    </rPh>
    <rPh sb="3" eb="4">
      <t>メイ</t>
    </rPh>
    <phoneticPr fontId="1"/>
  </si>
  <si>
    <t>E-mail</t>
    <phoneticPr fontId="1"/>
  </si>
  <si>
    <t>伝統芸能
上演時間</t>
    <rPh sb="0" eb="2">
      <t>デントウ</t>
    </rPh>
    <rPh sb="2" eb="4">
      <t>ゲイノウ</t>
    </rPh>
    <rPh sb="6" eb="8">
      <t>ジョウエン</t>
    </rPh>
    <rPh sb="8" eb="10">
      <t>ジカン</t>
    </rPh>
    <phoneticPr fontId="1"/>
  </si>
  <si>
    <t>スクール
プログラム
のご案内</t>
    <rPh sb="15" eb="17">
      <t>アンナイ</t>
    </rPh>
    <phoneticPr fontId="1"/>
  </si>
  <si>
    <t>ムックリ
演奏体験
（800円）</t>
    <rPh sb="5" eb="7">
      <t>エンソウ</t>
    </rPh>
    <rPh sb="7" eb="9">
      <t>タイケン</t>
    </rPh>
    <rPh sb="14" eb="15">
      <t>エン</t>
    </rPh>
    <phoneticPr fontId="1"/>
  </si>
  <si>
    <t>園内予定</t>
    <rPh sb="0" eb="2">
      <t>エンナイ</t>
    </rPh>
    <rPh sb="2" eb="4">
      <t>ヨテイ</t>
    </rPh>
    <phoneticPr fontId="1"/>
  </si>
  <si>
    <t>昼食弁当</t>
    <rPh sb="0" eb="2">
      <t>チュウショク</t>
    </rPh>
    <rPh sb="2" eb="4">
      <t>ベントウ</t>
    </rPh>
    <phoneticPr fontId="1"/>
  </si>
  <si>
    <t>有無：</t>
    <rPh sb="0" eb="2">
      <t>ウム</t>
    </rPh>
    <phoneticPr fontId="1"/>
  </si>
  <si>
    <t>集合写真撮影</t>
    <rPh sb="0" eb="2">
      <t>シュウゴウ</t>
    </rPh>
    <rPh sb="2" eb="4">
      <t>シャシン</t>
    </rPh>
    <rPh sb="4" eb="6">
      <t>サツエイ</t>
    </rPh>
    <phoneticPr fontId="1"/>
  </si>
  <si>
    <t>〕</t>
    <phoneticPr fontId="1"/>
  </si>
  <si>
    <t>〔 group :</t>
    <phoneticPr fontId="1"/>
  </si>
  <si>
    <t>回答日</t>
    <rPh sb="0" eb="3">
      <t>カイトウビ</t>
    </rPh>
    <phoneticPr fontId="1"/>
  </si>
  <si>
    <t>入場申込をお受けしました。スクールプログラムのご予約可否は以下のとおりです。</t>
    <rPh sb="0" eb="2">
      <t>ニュウジョウ</t>
    </rPh>
    <rPh sb="2" eb="4">
      <t>モウシコミ</t>
    </rPh>
    <rPh sb="6" eb="7">
      <t>ウ</t>
    </rPh>
    <rPh sb="24" eb="26">
      <t>ヨヤク</t>
    </rPh>
    <rPh sb="26" eb="28">
      <t>カヒ</t>
    </rPh>
    <rPh sb="29" eb="31">
      <t>イカ</t>
    </rPh>
    <phoneticPr fontId="1"/>
  </si>
  <si>
    <t xml:space="preserve"> 予約OK</t>
    <rPh sb="1" eb="3">
      <t>ヨヤク</t>
    </rPh>
    <phoneticPr fontId="1"/>
  </si>
  <si>
    <t xml:space="preserve"> 予約不可</t>
    <rPh sb="1" eb="3">
      <t>ヨヤク</t>
    </rPh>
    <rPh sb="3" eb="5">
      <t>フカ</t>
    </rPh>
    <phoneticPr fontId="1"/>
  </si>
  <si>
    <t>ムックリ演奏体験（25分）</t>
    <rPh sb="4" eb="6">
      <t>エンソウ</t>
    </rPh>
    <rPh sb="6" eb="8">
      <t>タイケン</t>
    </rPh>
    <rPh sb="11" eb="12">
      <t>フン</t>
    </rPh>
    <phoneticPr fontId="1"/>
  </si>
  <si>
    <t>&lt;通信欄&gt;</t>
    <rPh sb="1" eb="4">
      <t>ツウシンラン</t>
    </rPh>
    <phoneticPr fontId="1"/>
  </si>
  <si>
    <t>※予約受付回答書の返信後1ヵ月以内に、学校長印を押印した申込書（PDF）を提出いただき正式申込とさせていただきます。</t>
    <phoneticPr fontId="1"/>
  </si>
  <si>
    <t>予約受付
回答書</t>
    <rPh sb="0" eb="2">
      <t>ヨヤク</t>
    </rPh>
    <rPh sb="2" eb="4">
      <t>ウケツケ</t>
    </rPh>
    <rPh sb="6" eb="9">
      <t>カイトウショ</t>
    </rPh>
    <phoneticPr fontId="1"/>
  </si>
  <si>
    <t>（公財）アイヌ民族文化財団　 ウポポイ運営本部 団体予約受付センター</t>
  </si>
  <si>
    <t>group@ainu-upopoy.jp</t>
    <phoneticPr fontId="1"/>
  </si>
  <si>
    <t>名</t>
    <rPh sb="0" eb="1">
      <t>メイ</t>
    </rPh>
    <phoneticPr fontId="1"/>
  </si>
  <si>
    <t>持参・外注：</t>
    <rPh sb="0" eb="2">
      <t>ジサン</t>
    </rPh>
    <rPh sb="3" eb="5">
      <t>ガイチュウ</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</si>
  <si>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</si>
  <si>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</si>
  <si>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</si>
  <si>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</si>
  <si>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</si>
  <si>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ツチ</t>
    </rPh>
    <phoneticPr fontId="1"/>
  </si>
  <si>
    <t>貸切バス</t>
    <rPh sb="0" eb="2">
      <t>カシキリ</t>
    </rPh>
    <phoneticPr fontId="1"/>
  </si>
  <si>
    <t>普通車</t>
    <rPh sb="0" eb="3">
      <t>フツウシャ</t>
    </rPh>
    <phoneticPr fontId="1"/>
  </si>
  <si>
    <t>Ｊ　Ｒ</t>
    <phoneticPr fontId="1"/>
  </si>
  <si>
    <t>その他</t>
    <rPh sb="2" eb="3">
      <t>タ</t>
    </rPh>
    <phoneticPr fontId="1"/>
  </si>
  <si>
    <t>有</t>
    <rPh sb="0" eb="1">
      <t>アリ</t>
    </rPh>
    <phoneticPr fontId="1"/>
  </si>
  <si>
    <t>無</t>
    <rPh sb="0" eb="1">
      <t>ナ</t>
    </rPh>
    <phoneticPr fontId="1"/>
  </si>
  <si>
    <t>持参</t>
    <rPh sb="0" eb="2">
      <t>ジサン</t>
    </rPh>
    <phoneticPr fontId="1"/>
  </si>
  <si>
    <t>外注</t>
    <rPh sb="0" eb="2">
      <t>ガイチュウ</t>
    </rPh>
    <phoneticPr fontId="1"/>
  </si>
  <si>
    <t>■</t>
    <phoneticPr fontId="1"/>
  </si>
  <si>
    <t>□</t>
  </si>
  <si>
    <t>□</t>
    <phoneticPr fontId="1"/>
  </si>
  <si>
    <t>）</t>
    <phoneticPr fontId="1"/>
  </si>
  <si>
    <t xml:space="preserve">（バス会社名 ： </t>
    <rPh sb="3" eb="5">
      <t>ガイシャ</t>
    </rPh>
    <rPh sb="5" eb="6">
      <t>メイ</t>
    </rPh>
    <phoneticPr fontId="1"/>
  </si>
  <si>
    <t>学 校 名</t>
    <rPh sb="0" eb="1">
      <t>ガク</t>
    </rPh>
    <rPh sb="2" eb="3">
      <t>コウ</t>
    </rPh>
    <rPh sb="4" eb="5">
      <t>ナ</t>
    </rPh>
    <phoneticPr fontId="1"/>
  </si>
  <si>
    <t>所 在 地</t>
    <rPh sb="0" eb="1">
      <t>トコロ</t>
    </rPh>
    <rPh sb="2" eb="3">
      <t>ザイ</t>
    </rPh>
    <rPh sb="4" eb="5">
      <t>チ</t>
    </rPh>
    <phoneticPr fontId="1"/>
  </si>
  <si>
    <t>人　　数</t>
    <rPh sb="0" eb="1">
      <t>ヒト</t>
    </rPh>
    <rPh sb="3" eb="4">
      <t>スウ</t>
    </rPh>
    <phoneticPr fontId="1"/>
  </si>
  <si>
    <t>通 信 欄</t>
    <rPh sb="0" eb="1">
      <t>ツウ</t>
    </rPh>
    <rPh sb="2" eb="3">
      <t>ノブ</t>
    </rPh>
    <rPh sb="4" eb="5">
      <t>ラン</t>
    </rPh>
    <phoneticPr fontId="1"/>
  </si>
  <si>
    <t>学　　年</t>
    <rPh sb="0" eb="1">
      <t>ガク</t>
    </rPh>
    <rPh sb="3" eb="4">
      <t>ネン</t>
    </rPh>
    <phoneticPr fontId="1"/>
  </si>
  <si>
    <t>高 校 生</t>
    <rPh sb="0" eb="1">
      <t>コウ</t>
    </rPh>
    <rPh sb="2" eb="3">
      <t>コウ</t>
    </rPh>
    <rPh sb="4" eb="5">
      <t>セイ</t>
    </rPh>
    <phoneticPr fontId="1"/>
  </si>
  <si>
    <t>中 学 生</t>
    <rPh sb="0" eb="1">
      <t>ナカ</t>
    </rPh>
    <rPh sb="2" eb="3">
      <t>ガク</t>
    </rPh>
    <rPh sb="4" eb="5">
      <t>セイ</t>
    </rPh>
    <phoneticPr fontId="1"/>
  </si>
  <si>
    <t>小 学 生</t>
    <rPh sb="0" eb="1">
      <t>ショウ</t>
    </rPh>
    <rPh sb="2" eb="3">
      <t>ガク</t>
    </rPh>
    <rPh sb="4" eb="5">
      <t>セイ</t>
    </rPh>
    <phoneticPr fontId="1"/>
  </si>
  <si>
    <t>看 護 師</t>
    <rPh sb="0" eb="1">
      <t>ミ</t>
    </rPh>
    <rPh sb="2" eb="3">
      <t>マモル</t>
    </rPh>
    <rPh sb="4" eb="5">
      <t>シ</t>
    </rPh>
    <phoneticPr fontId="1"/>
  </si>
  <si>
    <t>添 乗 員</t>
    <rPh sb="0" eb="1">
      <t>テン</t>
    </rPh>
    <rPh sb="2" eb="3">
      <t>ジョウ</t>
    </rPh>
    <rPh sb="4" eb="5">
      <t>イン</t>
    </rPh>
    <phoneticPr fontId="1"/>
  </si>
  <si>
    <t>住 所</t>
    <rPh sb="0" eb="1">
      <t>ジュウ</t>
    </rPh>
    <rPh sb="2" eb="3">
      <t>ショ</t>
    </rPh>
    <phoneticPr fontId="1"/>
  </si>
  <si>
    <t>添乗員</t>
    <rPh sb="0" eb="3">
      <t>テンジョウイン</t>
    </rPh>
    <phoneticPr fontId="1"/>
  </si>
  <si>
    <t>フードコート利用</t>
    <rPh sb="6" eb="8">
      <t>リヨウ</t>
    </rPh>
    <phoneticPr fontId="1"/>
  </si>
  <si>
    <t>介 護 者</t>
    <rPh sb="0" eb="1">
      <t>スケ</t>
    </rPh>
    <rPh sb="2" eb="3">
      <t>マモル</t>
    </rPh>
    <rPh sb="4" eb="5">
      <t>モノ</t>
    </rPh>
    <phoneticPr fontId="1"/>
  </si>
  <si>
    <t>【演算領域】</t>
    <rPh sb="1" eb="3">
      <t>エンザン</t>
    </rPh>
    <rPh sb="3" eb="5">
      <t>リョウイキ</t>
    </rPh>
    <phoneticPr fontId="1"/>
  </si>
  <si>
    <t>※複数の手段で来場する場合は通信欄にも記入してください。</t>
    <rPh sb="1" eb="3">
      <t>フクスウ</t>
    </rPh>
    <rPh sb="4" eb="6">
      <t>シュダン</t>
    </rPh>
    <rPh sb="7" eb="9">
      <t>ライジョウ</t>
    </rPh>
    <rPh sb="11" eb="13">
      <t>バアイ</t>
    </rPh>
    <rPh sb="14" eb="17">
      <t>ツウシンラン</t>
    </rPh>
    <rPh sb="19" eb="21">
      <t>キニュウ</t>
    </rPh>
    <phoneticPr fontId="1"/>
  </si>
  <si>
    <t>プ ロ グ ラ ム
申 込 希 望</t>
    <rPh sb="10" eb="11">
      <t>シン</t>
    </rPh>
    <rPh sb="12" eb="13">
      <t>コ</t>
    </rPh>
    <rPh sb="14" eb="15">
      <t>ノゾミ</t>
    </rPh>
    <rPh sb="16" eb="17">
      <t>ノゾミ</t>
    </rPh>
    <phoneticPr fontId="1"/>
  </si>
  <si>
    <t xml:space="preserve">学校団体申込用　 E-mail : </t>
    <phoneticPr fontId="1"/>
  </si>
  <si>
    <t>道央</t>
    <rPh sb="0" eb="2">
      <t>ドウオウ</t>
    </rPh>
    <phoneticPr fontId="1"/>
  </si>
  <si>
    <t>道南</t>
    <rPh sb="0" eb="2">
      <t>ドウナン</t>
    </rPh>
    <phoneticPr fontId="1"/>
  </si>
  <si>
    <t>道東</t>
    <rPh sb="0" eb="2">
      <t>ドウトウ</t>
    </rPh>
    <phoneticPr fontId="1"/>
  </si>
  <si>
    <t>道北</t>
    <rPh sb="0" eb="2">
      <t>ドウホク</t>
    </rPh>
    <phoneticPr fontId="1"/>
  </si>
  <si>
    <t>東北</t>
    <rPh sb="0" eb="2">
      <t>トウホク</t>
    </rPh>
    <phoneticPr fontId="1"/>
  </si>
  <si>
    <t>関東</t>
    <rPh sb="0" eb="2">
      <t>カントウ</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</si>
  <si>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</si>
  <si>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</si>
  <si>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</si>
  <si>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</si>
  <si>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</si>
  <si>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</si>
  <si>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芸能</t>
    <rPh sb="0" eb="2">
      <t>ゲイノウ</t>
    </rPh>
    <phoneticPr fontId="1"/>
  </si>
  <si>
    <t>博物</t>
    <rPh sb="0" eb="2">
      <t>ハクブツ</t>
    </rPh>
    <phoneticPr fontId="1"/>
  </si>
  <si>
    <t>はじ</t>
    <phoneticPr fontId="1"/>
  </si>
  <si>
    <t>食</t>
    <rPh sb="0" eb="1">
      <t>ショク</t>
    </rPh>
    <phoneticPr fontId="1"/>
  </si>
  <si>
    <t>ムッ</t>
    <phoneticPr fontId="1"/>
  </si>
  <si>
    <r>
      <t>各プログラムの予約時間など当日の行程については、</t>
    </r>
    <r>
      <rPr>
        <b/>
        <u/>
        <sz val="10"/>
        <rFont val="ＭＳ Ｐゴシック"/>
        <family val="3"/>
        <charset val="128"/>
      </rPr>
      <t>入場日の２ヶ月前</t>
    </r>
    <r>
      <rPr>
        <b/>
        <sz val="10"/>
        <rFont val="ＭＳ Ｐゴシック"/>
        <family val="3"/>
        <charset val="128"/>
      </rPr>
      <t>を目途に通知させていただきますのでご了承願います。</t>
    </r>
    <rPh sb="33" eb="35">
      <t>モクト</t>
    </rPh>
    <phoneticPr fontId="1"/>
  </si>
  <si>
    <t>No.</t>
  </si>
  <si>
    <t>取消
コード</t>
  </si>
  <si>
    <t>申込年月日</t>
  </si>
  <si>
    <t>変更年月日</t>
  </si>
  <si>
    <t>公印</t>
  </si>
  <si>
    <t>回答年月日</t>
  </si>
  <si>
    <t>入場年月日</t>
  </si>
  <si>
    <t>入場
曜日</t>
  </si>
  <si>
    <t>入場時間</t>
  </si>
  <si>
    <t>退場時間</t>
  </si>
  <si>
    <t>学校名
（フリガナ）</t>
  </si>
  <si>
    <t>学校名
（漢字）</t>
  </si>
  <si>
    <t>学年</t>
  </si>
  <si>
    <t>クラス数</t>
  </si>
  <si>
    <t>郵便番号
（学校）</t>
  </si>
  <si>
    <t>住所
（学校）</t>
  </si>
  <si>
    <t>電話番号
（学校）</t>
  </si>
  <si>
    <t>引率教員
代表者氏名</t>
  </si>
  <si>
    <t>人数
高校生</t>
  </si>
  <si>
    <t>人数
中学生</t>
  </si>
  <si>
    <t>人数
小学生</t>
  </si>
  <si>
    <t>人数
引率教員</t>
  </si>
  <si>
    <t>人数
看護師</t>
  </si>
  <si>
    <t>人数
介護者</t>
  </si>
  <si>
    <t>人数
カメラマン</t>
  </si>
  <si>
    <t>人数
添乗員</t>
  </si>
  <si>
    <t>人数
合計</t>
  </si>
  <si>
    <t>来場方法</t>
  </si>
  <si>
    <t>バス・車
台数</t>
  </si>
  <si>
    <t>バス会社名</t>
  </si>
  <si>
    <t>旅行会社名</t>
  </si>
  <si>
    <t>支店（営業所）名</t>
  </si>
  <si>
    <t>郵便番号
（旅行会社）</t>
  </si>
  <si>
    <t>住所
（旅行会社）</t>
  </si>
  <si>
    <t>電話番号
（旅行会社）</t>
  </si>
  <si>
    <t>担当者氏名
（旅行会社）</t>
  </si>
  <si>
    <t>E-mail
（旅行会社）</t>
  </si>
  <si>
    <t>種別
（当日添乗等）</t>
  </si>
  <si>
    <t>氏名
（当日添乗等）</t>
  </si>
  <si>
    <t>プログラム
6
人数</t>
  </si>
  <si>
    <t>プログラム
6
開始時間</t>
  </si>
  <si>
    <t>プログラム
6
所要時間</t>
  </si>
  <si>
    <t>プログラム
6
料金</t>
  </si>
  <si>
    <t>プログラム
6
部屋割</t>
  </si>
  <si>
    <t>プログラム
6
不可</t>
  </si>
  <si>
    <t>プログラム
6
取消年月日</t>
  </si>
  <si>
    <t>プログラム
7
人数</t>
  </si>
  <si>
    <t>プログラム
7
開始時間</t>
  </si>
  <si>
    <t>プログラム
7
所要時間</t>
  </si>
  <si>
    <t>プログラム
7
料金</t>
  </si>
  <si>
    <t>プログラム
7
部屋割</t>
  </si>
  <si>
    <t>プログラム
7
不可</t>
  </si>
  <si>
    <t>プログラム
7
取消年月日</t>
  </si>
  <si>
    <t>昼食
有無</t>
  </si>
  <si>
    <t>昼食種別</t>
  </si>
  <si>
    <t>昼食場所
1</t>
  </si>
  <si>
    <t>昼食場所
2</t>
  </si>
  <si>
    <t>昼食場所
3</t>
  </si>
  <si>
    <t>昼食場所
4</t>
  </si>
  <si>
    <t>昼食場所
5</t>
  </si>
  <si>
    <t>集合写真
有無</t>
  </si>
  <si>
    <t>特記事項
1</t>
  </si>
  <si>
    <t>特記事項
2</t>
  </si>
  <si>
    <t>group番号</t>
  </si>
  <si>
    <t>変更履歴</t>
  </si>
  <si>
    <t>電話番号（当日添乗等）</t>
    <rPh sb="0" eb="2">
      <t>デンワ</t>
    </rPh>
    <rPh sb="2" eb="4">
      <t>バンゴウ</t>
    </rPh>
    <phoneticPr fontId="1"/>
  </si>
  <si>
    <t>項　　　目</t>
    <rPh sb="0" eb="1">
      <t>コウ</t>
    </rPh>
    <rPh sb="4" eb="5">
      <t>メ</t>
    </rPh>
    <phoneticPr fontId="1"/>
  </si>
  <si>
    <t>【DB登録情報】</t>
    <rPh sb="3" eb="5">
      <t>トウロク</t>
    </rPh>
    <rPh sb="5" eb="7">
      <t>ジョウホウ</t>
    </rPh>
    <phoneticPr fontId="1"/>
  </si>
  <si>
    <t>制限事項</t>
    <phoneticPr fontId="1"/>
  </si>
  <si>
    <t>重複コード</t>
    <phoneticPr fontId="1"/>
  </si>
  <si>
    <t>地域①（市町村）</t>
    <phoneticPr fontId="1"/>
  </si>
  <si>
    <t>地域②（道内外）</t>
    <phoneticPr fontId="1"/>
  </si>
  <si>
    <t>地域③（道内）</t>
    <phoneticPr fontId="1"/>
  </si>
  <si>
    <t>地域④（道外）</t>
    <phoneticPr fontId="1"/>
  </si>
  <si>
    <t>特記事項3</t>
    <phoneticPr fontId="1"/>
  </si>
  <si>
    <t>【追加情報入力欄】</t>
    <rPh sb="1" eb="3">
      <t>ツイカ</t>
    </rPh>
    <rPh sb="3" eb="5">
      <t>ジョウホウ</t>
    </rPh>
    <rPh sb="5" eb="7">
      <t>ニュウリョク</t>
    </rPh>
    <rPh sb="7" eb="8">
      <t>ラン</t>
    </rPh>
    <phoneticPr fontId="1"/>
  </si>
  <si>
    <t>伝統芸能/人数</t>
    <rPh sb="0" eb="2">
      <t>デントウ</t>
    </rPh>
    <rPh sb="2" eb="4">
      <t>ゲイノウ</t>
    </rPh>
    <phoneticPr fontId="1"/>
  </si>
  <si>
    <t>伝統芸能/開始時間</t>
    <phoneticPr fontId="1"/>
  </si>
  <si>
    <t>伝統芸能/所要時間</t>
    <phoneticPr fontId="1"/>
  </si>
  <si>
    <t>伝統芸能/料金</t>
    <phoneticPr fontId="1"/>
  </si>
  <si>
    <t>伝統芸能/部屋割</t>
    <phoneticPr fontId="1"/>
  </si>
  <si>
    <t>伝統芸能/不可</t>
    <phoneticPr fontId="1"/>
  </si>
  <si>
    <t>伝統芸能/取消年月日</t>
    <phoneticPr fontId="1"/>
  </si>
  <si>
    <t>博物館展示/人数</t>
    <rPh sb="0" eb="3">
      <t>ハクブツカン</t>
    </rPh>
    <rPh sb="3" eb="5">
      <t>テンジ</t>
    </rPh>
    <phoneticPr fontId="1"/>
  </si>
  <si>
    <t>博物館展示/開始時間</t>
    <phoneticPr fontId="1"/>
  </si>
  <si>
    <t>博物館展示/所要時間</t>
    <phoneticPr fontId="1"/>
  </si>
  <si>
    <t>博物館展示/料金</t>
    <phoneticPr fontId="1"/>
  </si>
  <si>
    <t>博物館展示/部屋割</t>
    <phoneticPr fontId="1"/>
  </si>
  <si>
    <t>博物館展示/不可</t>
    <phoneticPr fontId="1"/>
  </si>
  <si>
    <t>博物館展示/取消年月日</t>
    <phoneticPr fontId="1"/>
  </si>
  <si>
    <t>はじアイ/人数</t>
    <phoneticPr fontId="1"/>
  </si>
  <si>
    <t>はじアイ/開始時間</t>
    <phoneticPr fontId="1"/>
  </si>
  <si>
    <t>はじアイ/所要時間</t>
    <phoneticPr fontId="1"/>
  </si>
  <si>
    <t>はじアイ/料金</t>
    <phoneticPr fontId="1"/>
  </si>
  <si>
    <t>はじアイ/部屋割</t>
    <phoneticPr fontId="1"/>
  </si>
  <si>
    <t>はじアイ/不可</t>
    <phoneticPr fontId="1"/>
  </si>
  <si>
    <t>はじアイ/取消年月日</t>
    <phoneticPr fontId="1"/>
  </si>
  <si>
    <t>食体験/人数</t>
    <rPh sb="0" eb="1">
      <t>ショク</t>
    </rPh>
    <rPh sb="1" eb="3">
      <t>タイケン</t>
    </rPh>
    <phoneticPr fontId="1"/>
  </si>
  <si>
    <t>食体験/開始時間</t>
    <phoneticPr fontId="1"/>
  </si>
  <si>
    <t>食体験/所要時間</t>
    <phoneticPr fontId="1"/>
  </si>
  <si>
    <t>食体験/料金</t>
    <phoneticPr fontId="1"/>
  </si>
  <si>
    <t>食体験/部屋割</t>
    <phoneticPr fontId="1"/>
  </si>
  <si>
    <t>食体験/不可</t>
    <phoneticPr fontId="1"/>
  </si>
  <si>
    <t>食体験/取消年月日</t>
    <phoneticPr fontId="1"/>
  </si>
  <si>
    <t>ムックリ演奏/人数</t>
    <rPh sb="4" eb="6">
      <t>エンソウ</t>
    </rPh>
    <phoneticPr fontId="1"/>
  </si>
  <si>
    <t>ムックリ演奏/開始時間</t>
    <phoneticPr fontId="1"/>
  </si>
  <si>
    <t>ムックリ演奏/所要時間</t>
    <phoneticPr fontId="1"/>
  </si>
  <si>
    <t>ムックリ演奏/料金</t>
    <phoneticPr fontId="1"/>
  </si>
  <si>
    <t>ムックリ演奏/部屋割</t>
    <phoneticPr fontId="1"/>
  </si>
  <si>
    <t>ムックリ演奏/不可</t>
    <phoneticPr fontId="1"/>
  </si>
  <si>
    <t>ムックリ演奏/取消年月日</t>
    <phoneticPr fontId="1"/>
  </si>
  <si>
    <t>伝統芸能 / 開始時間</t>
    <rPh sb="0" eb="2">
      <t>デントウ</t>
    </rPh>
    <rPh sb="2" eb="4">
      <t>ゲイノウ</t>
    </rPh>
    <rPh sb="7" eb="9">
      <t>カイシ</t>
    </rPh>
    <rPh sb="9" eb="11">
      <t>ジカン</t>
    </rPh>
    <phoneticPr fontId="1"/>
  </si>
  <si>
    <t>伝統芸能 / 所要時間</t>
    <rPh sb="0" eb="2">
      <t>デントウ</t>
    </rPh>
    <rPh sb="2" eb="4">
      <t>ゲイノウ</t>
    </rPh>
    <rPh sb="7" eb="9">
      <t>ショヨウ</t>
    </rPh>
    <rPh sb="9" eb="11">
      <t>ジカン</t>
    </rPh>
    <phoneticPr fontId="1"/>
  </si>
  <si>
    <t>博物館展示 / 開始時間</t>
    <rPh sb="0" eb="3">
      <t>ハクブツカン</t>
    </rPh>
    <rPh sb="3" eb="5">
      <t>テンジ</t>
    </rPh>
    <rPh sb="8" eb="10">
      <t>カイシ</t>
    </rPh>
    <rPh sb="10" eb="12">
      <t>ジカン</t>
    </rPh>
    <phoneticPr fontId="1"/>
  </si>
  <si>
    <t>博物館展示 / 所要時間</t>
    <rPh sb="0" eb="3">
      <t>ハクブツカン</t>
    </rPh>
    <rPh sb="3" eb="5">
      <t>テンジ</t>
    </rPh>
    <rPh sb="8" eb="10">
      <t>ショヨウ</t>
    </rPh>
    <rPh sb="10" eb="12">
      <t>ジカン</t>
    </rPh>
    <phoneticPr fontId="1"/>
  </si>
  <si>
    <t>はじアイ / 開始時間</t>
    <rPh sb="7" eb="9">
      <t>カイシ</t>
    </rPh>
    <rPh sb="9" eb="11">
      <t>ジカン</t>
    </rPh>
    <phoneticPr fontId="1"/>
  </si>
  <si>
    <t>はじアイ / 所要時間</t>
    <rPh sb="7" eb="9">
      <t>ショヨウ</t>
    </rPh>
    <rPh sb="9" eb="11">
      <t>ジカン</t>
    </rPh>
    <phoneticPr fontId="1"/>
  </si>
  <si>
    <t>食体験 / 開始時間</t>
    <rPh sb="0" eb="1">
      <t>ショク</t>
    </rPh>
    <rPh sb="1" eb="3">
      <t>タイケン</t>
    </rPh>
    <rPh sb="6" eb="8">
      <t>カイシ</t>
    </rPh>
    <rPh sb="8" eb="10">
      <t>ジカン</t>
    </rPh>
    <phoneticPr fontId="1"/>
  </si>
  <si>
    <t>食体験 / 所要時間</t>
    <rPh sb="6" eb="8">
      <t>ショヨウ</t>
    </rPh>
    <rPh sb="8" eb="10">
      <t>ジカン</t>
    </rPh>
    <phoneticPr fontId="1"/>
  </si>
  <si>
    <t>ムックリ演奏 / 開始時間</t>
    <rPh sb="4" eb="6">
      <t>エンソウ</t>
    </rPh>
    <rPh sb="9" eb="11">
      <t>カイシ</t>
    </rPh>
    <rPh sb="11" eb="13">
      <t>ジカン</t>
    </rPh>
    <phoneticPr fontId="1"/>
  </si>
  <si>
    <t>ムックリ演奏 / 所要時間</t>
    <rPh sb="9" eb="11">
      <t>ショヨウ</t>
    </rPh>
    <rPh sb="11" eb="13">
      <t>ジカン</t>
    </rPh>
    <phoneticPr fontId="1"/>
  </si>
  <si>
    <t>昼食詳細（外注先など）</t>
    <phoneticPr fontId="1"/>
  </si>
  <si>
    <t>昼食場所　1</t>
    <rPh sb="0" eb="2">
      <t>チュウショク</t>
    </rPh>
    <rPh sb="2" eb="4">
      <t>バショ</t>
    </rPh>
    <phoneticPr fontId="1"/>
  </si>
  <si>
    <t>昼食場所　2</t>
    <rPh sb="0" eb="2">
      <t>チュウショク</t>
    </rPh>
    <rPh sb="2" eb="4">
      <t>バショ</t>
    </rPh>
    <phoneticPr fontId="1"/>
  </si>
  <si>
    <t>昼食場所　3</t>
    <rPh sb="0" eb="2">
      <t>チュウショク</t>
    </rPh>
    <rPh sb="2" eb="4">
      <t>バショ</t>
    </rPh>
    <phoneticPr fontId="1"/>
  </si>
  <si>
    <t>昼食場所　4</t>
    <rPh sb="0" eb="2">
      <t>チュウショク</t>
    </rPh>
    <rPh sb="2" eb="4">
      <t>バショ</t>
    </rPh>
    <phoneticPr fontId="1"/>
  </si>
  <si>
    <t>登　　録　　情　　報</t>
    <rPh sb="0" eb="1">
      <t>ノボル</t>
    </rPh>
    <rPh sb="3" eb="4">
      <t>ロク</t>
    </rPh>
    <rPh sb="6" eb="7">
      <t>ジョウ</t>
    </rPh>
    <rPh sb="9" eb="10">
      <t>ホウ</t>
    </rPh>
    <phoneticPr fontId="1"/>
  </si>
  <si>
    <t>道内</t>
    <rPh sb="0" eb="2">
      <t>ドウナイ</t>
    </rPh>
    <phoneticPr fontId="1"/>
  </si>
  <si>
    <t>道外</t>
    <rPh sb="0" eb="1">
      <t>ドウ</t>
    </rPh>
    <rPh sb="1" eb="2">
      <t>ガイ</t>
    </rPh>
    <phoneticPr fontId="1"/>
  </si>
  <si>
    <t>食体験 / 料金</t>
    <rPh sb="0" eb="1">
      <t>ショク</t>
    </rPh>
    <rPh sb="1" eb="3">
      <t>タイケン</t>
    </rPh>
    <rPh sb="6" eb="8">
      <t>リョウキン</t>
    </rPh>
    <phoneticPr fontId="1"/>
  </si>
  <si>
    <t>食体験 / 部屋割</t>
    <rPh sb="0" eb="1">
      <t>ショク</t>
    </rPh>
    <rPh sb="1" eb="3">
      <t>タイケン</t>
    </rPh>
    <rPh sb="6" eb="8">
      <t>ヘヤ</t>
    </rPh>
    <rPh sb="8" eb="9">
      <t>ワリ</t>
    </rPh>
    <phoneticPr fontId="1"/>
  </si>
  <si>
    <t>ムックリ演奏 / 料金</t>
    <rPh sb="4" eb="6">
      <t>エンソウ</t>
    </rPh>
    <rPh sb="9" eb="11">
      <t>リョウキン</t>
    </rPh>
    <phoneticPr fontId="1"/>
  </si>
  <si>
    <t>ムックリ演奏 / 部屋割</t>
    <rPh sb="4" eb="6">
      <t>エンソウ</t>
    </rPh>
    <rPh sb="9" eb="11">
      <t>ヘヤ</t>
    </rPh>
    <rPh sb="11" eb="12">
      <t>ワリ</t>
    </rPh>
    <phoneticPr fontId="1"/>
  </si>
  <si>
    <t>有</t>
    <rPh sb="0" eb="1">
      <t>アリ</t>
    </rPh>
    <phoneticPr fontId="1"/>
  </si>
  <si>
    <t>無</t>
    <rPh sb="0" eb="1">
      <t>ナ</t>
    </rPh>
    <phoneticPr fontId="1"/>
  </si>
  <si>
    <t>取扱旅行会社</t>
    <phoneticPr fontId="1"/>
  </si>
  <si>
    <t>指定時間での
展示室見学</t>
    <rPh sb="0" eb="2">
      <t>シテイ</t>
    </rPh>
    <rPh sb="2" eb="4">
      <t>ジカン</t>
    </rPh>
    <rPh sb="7" eb="10">
      <t>テンジシツ</t>
    </rPh>
    <rPh sb="10" eb="12">
      <t>ケンガク</t>
    </rPh>
    <phoneticPr fontId="1"/>
  </si>
  <si>
    <t>※見学終了後、学校様（引率教員様及び生徒様）にはアンケートをお願いさせていただく場合がありますので、ご協力の程、よろしく</t>
    <rPh sb="1" eb="3">
      <t>ケンガク</t>
    </rPh>
    <rPh sb="3" eb="6">
      <t>シュウリョウゴ</t>
    </rPh>
    <rPh sb="7" eb="9">
      <t>ガッコウ</t>
    </rPh>
    <rPh sb="9" eb="10">
      <t>サマ</t>
    </rPh>
    <rPh sb="11" eb="13">
      <t>インソツ</t>
    </rPh>
    <rPh sb="13" eb="15">
      <t>キョウイン</t>
    </rPh>
    <rPh sb="15" eb="16">
      <t>サマ</t>
    </rPh>
    <rPh sb="16" eb="17">
      <t>オヨ</t>
    </rPh>
    <rPh sb="18" eb="20">
      <t>セイト</t>
    </rPh>
    <rPh sb="20" eb="21">
      <t>サマ</t>
    </rPh>
    <rPh sb="31" eb="32">
      <t>ネガ</t>
    </rPh>
    <rPh sb="40" eb="42">
      <t>バアイ</t>
    </rPh>
    <rPh sb="51" eb="53">
      <t>キョウリョク</t>
    </rPh>
    <rPh sb="54" eb="55">
      <t>ホド</t>
    </rPh>
    <phoneticPr fontId="1"/>
  </si>
  <si>
    <t>お願いいたします。</t>
    <rPh sb="1" eb="2">
      <t>ネガ</t>
    </rPh>
    <phoneticPr fontId="1"/>
  </si>
  <si>
    <t>※必須項目判定</t>
    <rPh sb="1" eb="3">
      <t>ヒッス</t>
    </rPh>
    <rPh sb="3" eb="5">
      <t>コウモク</t>
    </rPh>
    <rPh sb="5" eb="7">
      <t>ハンテイ</t>
    </rPh>
    <phoneticPr fontId="1"/>
  </si>
  <si>
    <r>
      <t xml:space="preserve">
</t>
    </r>
    <r>
      <rPr>
        <sz val="9"/>
        <color theme="0" tint="-0.499984740745262"/>
        <rFont val="ＭＳ Ｐゴシック"/>
        <family val="3"/>
        <charset val="128"/>
      </rPr>
      <t xml:space="preserve"> </t>
    </r>
    <r>
      <rPr>
        <i/>
        <sz val="9"/>
        <color theme="0" tint="-0.499984740745262"/>
        <rFont val="ＭＳ Ｐゴシック"/>
        <family val="3"/>
        <charset val="128"/>
      </rPr>
      <t>※予約申込時には
　  不要です。</t>
    </r>
    <r>
      <rPr>
        <sz val="9"/>
        <color theme="0" tint="-0.499984740745262"/>
        <rFont val="ＭＳ Ｐゴシック"/>
        <family val="3"/>
        <charset val="128"/>
      </rPr>
      <t xml:space="preserve">　
</t>
    </r>
    <r>
      <rPr>
        <sz val="10"/>
        <color theme="0" tint="-0.499984740745262"/>
        <rFont val="ＭＳ Ｐゴシック"/>
        <family val="3"/>
        <charset val="128"/>
      </rPr>
      <t xml:space="preserve">
　　　（ 公 印 ）
</t>
    </r>
    <rPh sb="3" eb="5">
      <t>ヨヤク</t>
    </rPh>
    <rPh sb="5" eb="7">
      <t>モウシコミ</t>
    </rPh>
    <rPh sb="7" eb="8">
      <t>ジ</t>
    </rPh>
    <rPh sb="14" eb="16">
      <t>フヨウ</t>
    </rPh>
    <rPh sb="27" eb="28">
      <t>コウ</t>
    </rPh>
    <rPh sb="29" eb="30">
      <t>イン</t>
    </rPh>
    <phoneticPr fontId="1"/>
  </si>
  <si>
    <t>※お預かりした個人情報は、個人情報保護規程に基づき厳正に管理し、本予約受付及び関連業務以外には使用いたしません。</t>
    <phoneticPr fontId="1"/>
  </si>
  <si>
    <t>体験交流ホール</t>
    <rPh sb="0" eb="2">
      <t>タイケン</t>
    </rPh>
    <rPh sb="2" eb="4">
      <t>コウリュウ</t>
    </rPh>
    <phoneticPr fontId="1"/>
  </si>
  <si>
    <t>伝 統 芸 能
上 演 鑑 賞</t>
    <rPh sb="0" eb="1">
      <t>デン</t>
    </rPh>
    <rPh sb="2" eb="3">
      <t>トウ</t>
    </rPh>
    <rPh sb="4" eb="5">
      <t>ゲイ</t>
    </rPh>
    <rPh sb="6" eb="7">
      <t>ノウ</t>
    </rPh>
    <rPh sb="8" eb="9">
      <t>ジョウ</t>
    </rPh>
    <rPh sb="10" eb="11">
      <t>エン</t>
    </rPh>
    <rPh sb="12" eb="13">
      <t>カガミ</t>
    </rPh>
    <rPh sb="14" eb="15">
      <t>ショウ</t>
    </rPh>
    <phoneticPr fontId="1"/>
  </si>
  <si>
    <t>はじめての
ア イ ヌ 博</t>
    <phoneticPr fontId="1"/>
  </si>
  <si>
    <t>アイヌ料理
食 体 験
（1,100円）</t>
    <rPh sb="3" eb="5">
      <t>リョウリ</t>
    </rPh>
    <rPh sb="6" eb="7">
      <t>ショク</t>
    </rPh>
    <rPh sb="8" eb="9">
      <t>カラダ</t>
    </rPh>
    <rPh sb="10" eb="11">
      <t>ゲン</t>
    </rPh>
    <rPh sb="18" eb="19">
      <t>エン</t>
    </rPh>
    <phoneticPr fontId="1"/>
  </si>
  <si>
    <t>博　物　館</t>
    <rPh sb="0" eb="1">
      <t>ハク</t>
    </rPh>
    <rPh sb="2" eb="3">
      <t>モノ</t>
    </rPh>
    <rPh sb="4" eb="5">
      <t>カン</t>
    </rPh>
    <phoneticPr fontId="1"/>
  </si>
  <si>
    <t>体 験 学 習 館</t>
    <rPh sb="0" eb="1">
      <t>テイ</t>
    </rPh>
    <rPh sb="2" eb="3">
      <t>ゲン</t>
    </rPh>
    <rPh sb="4" eb="5">
      <t>ガク</t>
    </rPh>
    <rPh sb="6" eb="7">
      <t>シュウ</t>
    </rPh>
    <rPh sb="8" eb="9">
      <t>カン</t>
    </rPh>
    <phoneticPr fontId="1"/>
  </si>
  <si>
    <t>下見日</t>
    <rPh sb="2" eb="3">
      <t>ニチ</t>
    </rPh>
    <phoneticPr fontId="1"/>
  </si>
  <si>
    <t>※入力必須の項目が、まだすべて入力されていません。</t>
    <phoneticPr fontId="1"/>
  </si>
  <si>
    <t xml:space="preserve"> ※エラー：アイヌ料理食体験と昼食弁当が両方とも「有」になっています。</t>
    <phoneticPr fontId="1"/>
  </si>
  <si>
    <t xml:space="preserve"> ※エラー：スクールプログラムの参加人数が入場人数を超えています。</t>
    <rPh sb="16" eb="18">
      <t>サンカ</t>
    </rPh>
    <rPh sb="18" eb="20">
      <t>ニンズウ</t>
    </rPh>
    <rPh sb="21" eb="23">
      <t>ニュウジョウ</t>
    </rPh>
    <rPh sb="23" eb="25">
      <t>ニンズウ</t>
    </rPh>
    <rPh sb="26" eb="27">
      <t>コ</t>
    </rPh>
    <phoneticPr fontId="1"/>
  </si>
  <si>
    <r>
      <t xml:space="preserve"> ※</t>
    </r>
    <r>
      <rPr>
        <u/>
        <sz val="10"/>
        <color rgb="FFFF0000"/>
        <rFont val="HG丸ｺﾞｼｯｸM-PRO"/>
        <family val="3"/>
        <charset val="128"/>
      </rPr>
      <t>黄色と水色のセルに記入</t>
    </r>
    <r>
      <rPr>
        <sz val="10"/>
        <color rgb="FFFF0000"/>
        <rFont val="HG丸ｺﾞｼｯｸM-PRO"/>
        <family val="3"/>
        <charset val="128"/>
      </rPr>
      <t>してください。</t>
    </r>
    <rPh sb="2" eb="4">
      <t>キイロ</t>
    </rPh>
    <rPh sb="5" eb="7">
      <t>ミズイロ</t>
    </rPh>
    <rPh sb="11" eb="13">
      <t>キニュウ</t>
    </rPh>
    <phoneticPr fontId="1"/>
  </si>
  <si>
    <t>一般コード</t>
    <rPh sb="0" eb="2">
      <t>イッパン</t>
    </rPh>
    <phoneticPr fontId="1"/>
  </si>
  <si>
    <t>減免コード</t>
    <rPh sb="0" eb="2">
      <t>ゲンメン</t>
    </rPh>
    <phoneticPr fontId="1"/>
  </si>
  <si>
    <t>※スクールプログラムの(　)書きは標準的な所要時間を示したものであり、予約状況等によっては変動する可能性がございます。</t>
    <rPh sb="14" eb="15">
      <t>ガ</t>
    </rPh>
    <rPh sb="17" eb="19">
      <t>ヒョウジュン</t>
    </rPh>
    <rPh sb="19" eb="20">
      <t>テキ</t>
    </rPh>
    <rPh sb="21" eb="23">
      <t>ショヨウ</t>
    </rPh>
    <rPh sb="23" eb="25">
      <t>ジカン</t>
    </rPh>
    <rPh sb="26" eb="27">
      <t>シメ</t>
    </rPh>
    <rPh sb="35" eb="37">
      <t>ヨヤク</t>
    </rPh>
    <rPh sb="37" eb="39">
      <t>ジョウキョウ</t>
    </rPh>
    <rPh sb="39" eb="40">
      <t>トウ</t>
    </rPh>
    <rPh sb="45" eb="47">
      <t>ヘンドウ</t>
    </rPh>
    <rPh sb="49" eb="51">
      <t>カノウ</t>
    </rPh>
    <rPh sb="51" eb="52">
      <t>セイ</t>
    </rPh>
    <phoneticPr fontId="1"/>
  </si>
  <si>
    <t>当日の連絡先</t>
    <phoneticPr fontId="1"/>
  </si>
  <si>
    <t>携帯電話番号</t>
    <rPh sb="0" eb="4">
      <t>ケイタイデンワ</t>
    </rPh>
    <rPh sb="4" eb="6">
      <t>バンゴウ</t>
    </rPh>
    <phoneticPr fontId="1"/>
  </si>
  <si>
    <t>区 分</t>
    <rPh sb="0" eb="1">
      <t>ク</t>
    </rPh>
    <rPh sb="2" eb="3">
      <t>ブン</t>
    </rPh>
    <phoneticPr fontId="1"/>
  </si>
  <si>
    <t>氏 名</t>
    <rPh sb="0" eb="1">
      <t>シ</t>
    </rPh>
    <rPh sb="2" eb="3">
      <t>メイ</t>
    </rPh>
    <phoneticPr fontId="1"/>
  </si>
  <si>
    <t>（平日限定プログラム）</t>
    <rPh sb="1" eb="3">
      <t>ヘイジツ</t>
    </rPh>
    <rPh sb="3" eb="5">
      <t>ゲンテイ</t>
    </rPh>
    <phoneticPr fontId="1"/>
  </si>
  <si>
    <t>【4～10月】 &lt;夏休期を除く平日&gt; 10:30/11:30/13:30/15:30/(臨時)9:30又は14:30の5公演　&lt;土日祝日・夏休期&gt; 10:30/11:30/13:30/15:30/16:30の5公演</t>
    <rPh sb="5" eb="6">
      <t>ガツ</t>
    </rPh>
    <rPh sb="9" eb="11">
      <t>ナツヤス</t>
    </rPh>
    <rPh sb="11" eb="12">
      <t>キ</t>
    </rPh>
    <rPh sb="13" eb="14">
      <t>ノゾ</t>
    </rPh>
    <rPh sb="15" eb="17">
      <t>ヘイジツ</t>
    </rPh>
    <rPh sb="44" eb="46">
      <t>リンジ</t>
    </rPh>
    <rPh sb="51" eb="52">
      <t>マタ</t>
    </rPh>
    <rPh sb="60" eb="62">
      <t>コウエン</t>
    </rPh>
    <rPh sb="64" eb="66">
      <t>ドニチ</t>
    </rPh>
    <rPh sb="66" eb="68">
      <t>シュクジツ</t>
    </rPh>
    <rPh sb="69" eb="71">
      <t>ナツヤス</t>
    </rPh>
    <rPh sb="71" eb="72">
      <t>キ</t>
    </rPh>
    <rPh sb="105" eb="107">
      <t>コウエン</t>
    </rPh>
    <phoneticPr fontId="1"/>
  </si>
  <si>
    <t>※上演開始15分前までに体験交流ホール前に集合（同時刻までに集合できない場合には鑑賞できない場合があります）</t>
    <rPh sb="1" eb="3">
      <t>ジョウエン</t>
    </rPh>
    <rPh sb="3" eb="5">
      <t>カイシ</t>
    </rPh>
    <rPh sb="7" eb="8">
      <t>フン</t>
    </rPh>
    <rPh sb="8" eb="9">
      <t>マエ</t>
    </rPh>
    <rPh sb="12" eb="14">
      <t>タイケン</t>
    </rPh>
    <rPh sb="14" eb="16">
      <t>コウリュウ</t>
    </rPh>
    <rPh sb="19" eb="20">
      <t>マエ</t>
    </rPh>
    <rPh sb="21" eb="23">
      <t>シュウゴウ</t>
    </rPh>
    <rPh sb="24" eb="27">
      <t>ドウジコク</t>
    </rPh>
    <rPh sb="30" eb="32">
      <t>シュウゴウ</t>
    </rPh>
    <rPh sb="36" eb="38">
      <t>バアイ</t>
    </rPh>
    <rPh sb="40" eb="42">
      <t>カンショウ</t>
    </rPh>
    <rPh sb="46" eb="48">
      <t>バアイ</t>
    </rPh>
    <phoneticPr fontId="1"/>
  </si>
  <si>
    <t>希望有無(自動)</t>
    <rPh sb="0" eb="2">
      <t>キボウ</t>
    </rPh>
    <rPh sb="2" eb="4">
      <t>ウム</t>
    </rPh>
    <rPh sb="5" eb="7">
      <t>ジドウ</t>
    </rPh>
    <phoneticPr fontId="1"/>
  </si>
  <si>
    <t>参加人数(記入)</t>
    <rPh sb="0" eb="2">
      <t>サンカ</t>
    </rPh>
    <rPh sb="2" eb="4">
      <t>ニンズウ</t>
    </rPh>
    <rPh sb="5" eb="7">
      <t>キニュウ</t>
    </rPh>
    <phoneticPr fontId="1"/>
  </si>
  <si>
    <t>博物館展示室見学（45分）</t>
    <phoneticPr fontId="1"/>
  </si>
  <si>
    <t>はじめてのアイヌ博（20分）</t>
    <rPh sb="8" eb="9">
      <t>ハク</t>
    </rPh>
    <rPh sb="12" eb="13">
      <t>フン</t>
    </rPh>
    <phoneticPr fontId="1"/>
  </si>
  <si>
    <t>※令和４年度においても、コロナウイルス感染防止のための入場・入館制限の継続を前提に学校団体の受入をさせていただくため、</t>
    <phoneticPr fontId="1"/>
  </si>
  <si>
    <t xml:space="preserve"> ※はじめてのアイヌ博を希望される場合には博物館の展示室見学にも人数を入力してください。</t>
    <rPh sb="10" eb="11">
      <t>ハク</t>
    </rPh>
    <rPh sb="12" eb="14">
      <t>キボウ</t>
    </rPh>
    <rPh sb="17" eb="19">
      <t>バアイ</t>
    </rPh>
    <rPh sb="21" eb="24">
      <t>ハクブツカン</t>
    </rPh>
    <rPh sb="25" eb="28">
      <t>テンジシツ</t>
    </rPh>
    <rPh sb="28" eb="30">
      <t>ケンガク</t>
    </rPh>
    <rPh sb="32" eb="34">
      <t>ニンズウ</t>
    </rPh>
    <rPh sb="35" eb="37">
      <t>ニュウリョク</t>
    </rPh>
    <phoneticPr fontId="1"/>
  </si>
  <si>
    <t>えりも町</t>
  </si>
  <si>
    <t>道央</t>
    <rPh sb="0" eb="2">
      <t>ドウオウ</t>
    </rPh>
    <phoneticPr fontId="19"/>
  </si>
  <si>
    <t>日高振興局</t>
  </si>
  <si>
    <t>せたな町</t>
  </si>
  <si>
    <t>道南</t>
    <rPh sb="0" eb="2">
      <t>ドウナン</t>
    </rPh>
    <phoneticPr fontId="19"/>
  </si>
  <si>
    <t>檜山振興局</t>
  </si>
  <si>
    <t>ニセコ町</t>
  </si>
  <si>
    <t>後志総合振興局</t>
  </si>
  <si>
    <t>むかわ町</t>
  </si>
  <si>
    <t>胆振総合振興局</t>
  </si>
  <si>
    <t>愛別町</t>
  </si>
  <si>
    <t>道北</t>
    <rPh sb="0" eb="2">
      <t>ドウホク</t>
    </rPh>
    <phoneticPr fontId="19"/>
  </si>
  <si>
    <t>上川総合振興局</t>
  </si>
  <si>
    <t>旭川市</t>
  </si>
  <si>
    <t>芦別市</t>
  </si>
  <si>
    <t>空知総合振興局</t>
  </si>
  <si>
    <t>安平町</t>
  </si>
  <si>
    <t>伊達市</t>
  </si>
  <si>
    <t>羽幌町</t>
  </si>
  <si>
    <t>留萌振興局</t>
  </si>
  <si>
    <t>雨竜町</t>
  </si>
  <si>
    <t>浦臼町</t>
  </si>
  <si>
    <t>浦河町</t>
  </si>
  <si>
    <t>浦幌町</t>
  </si>
  <si>
    <t>道東</t>
    <rPh sb="0" eb="2">
      <t>ドウトウ</t>
    </rPh>
    <phoneticPr fontId="19"/>
  </si>
  <si>
    <t>十勝総合振興局</t>
  </si>
  <si>
    <t>猿払村</t>
  </si>
  <si>
    <t>宗谷総合振興局</t>
  </si>
  <si>
    <t>遠軽町</t>
  </si>
  <si>
    <t>オホーツク総合振興局</t>
  </si>
  <si>
    <t>遠別町</t>
  </si>
  <si>
    <t>奥尻町</t>
  </si>
  <si>
    <t>乙部町</t>
  </si>
  <si>
    <t>音威子府村</t>
  </si>
  <si>
    <t>音更町</t>
  </si>
  <si>
    <t>下川町</t>
  </si>
  <si>
    <t>歌志内市</t>
  </si>
  <si>
    <t>芽室町</t>
  </si>
  <si>
    <t>岩見沢市</t>
  </si>
  <si>
    <t>岩内町</t>
  </si>
  <si>
    <t>喜茂別町</t>
  </si>
  <si>
    <t>京極町</t>
  </si>
  <si>
    <t>共和町</t>
  </si>
  <si>
    <t>興部町</t>
  </si>
  <si>
    <t>倶知安町</t>
  </si>
  <si>
    <t>釧路市</t>
  </si>
  <si>
    <t>釧路総合振興局</t>
  </si>
  <si>
    <t>釧路町</t>
  </si>
  <si>
    <t>栗山町</t>
  </si>
  <si>
    <t>訓子府町</t>
  </si>
  <si>
    <t>恵庭市</t>
  </si>
  <si>
    <t>石狩振興局</t>
  </si>
  <si>
    <t>月形町</t>
  </si>
  <si>
    <t>剣淵町</t>
  </si>
  <si>
    <t>古平町</t>
  </si>
  <si>
    <t>厚岸町</t>
  </si>
  <si>
    <t>厚真町</t>
  </si>
  <si>
    <t>厚沢部町</t>
  </si>
  <si>
    <t>広尾町</t>
  </si>
  <si>
    <t>更別村</t>
  </si>
  <si>
    <t>江差町</t>
  </si>
  <si>
    <t>江別市</t>
  </si>
  <si>
    <t>黒松内町</t>
  </si>
  <si>
    <t>今金町</t>
  </si>
  <si>
    <t>根室市</t>
  </si>
  <si>
    <t>根室振興局</t>
  </si>
  <si>
    <t>佐呂間町</t>
  </si>
  <si>
    <t>砂川市</t>
  </si>
  <si>
    <t>札幌市</t>
  </si>
  <si>
    <t>三笠市</t>
  </si>
  <si>
    <t>士別市</t>
  </si>
  <si>
    <t>士幌町</t>
  </si>
  <si>
    <t>枝幸町</t>
  </si>
  <si>
    <t>鹿追町</t>
  </si>
  <si>
    <t>鹿部町</t>
  </si>
  <si>
    <t>渡島総合振興局</t>
  </si>
  <si>
    <t>七飯町</t>
  </si>
  <si>
    <t>室蘭市</t>
  </si>
  <si>
    <t>斜里町</t>
  </si>
  <si>
    <t>寿都町</t>
  </si>
  <si>
    <t>初山別村</t>
  </si>
  <si>
    <t>小清水町</t>
  </si>
  <si>
    <t>小樽市</t>
  </si>
  <si>
    <t>小平町</t>
  </si>
  <si>
    <t>松前町</t>
  </si>
  <si>
    <t>沼田町</t>
  </si>
  <si>
    <t>上ノ国町</t>
  </si>
  <si>
    <t>上砂川町</t>
  </si>
  <si>
    <t>上士幌町</t>
  </si>
  <si>
    <t>上川町</t>
  </si>
  <si>
    <t>上富良野町</t>
  </si>
  <si>
    <t>新ひだか町</t>
  </si>
  <si>
    <t>新冠町</t>
  </si>
  <si>
    <t>新篠津村</t>
  </si>
  <si>
    <t>新十津川町</t>
  </si>
  <si>
    <t>新得町</t>
  </si>
  <si>
    <t>森町</t>
  </si>
  <si>
    <t>深川市</t>
  </si>
  <si>
    <t>真狩村</t>
  </si>
  <si>
    <t>神恵内村</t>
  </si>
  <si>
    <t>仁木町</t>
  </si>
  <si>
    <t>清水町</t>
  </si>
  <si>
    <t>清里町</t>
  </si>
  <si>
    <t>西興部村</t>
  </si>
  <si>
    <t>石狩市</t>
  </si>
  <si>
    <t>積丹町</t>
  </si>
  <si>
    <t>赤井川村</t>
  </si>
  <si>
    <t>赤平市</t>
  </si>
  <si>
    <t>千歳市</t>
  </si>
  <si>
    <t>占冠村</t>
  </si>
  <si>
    <t>壮瞥町</t>
  </si>
  <si>
    <t>増毛町</t>
  </si>
  <si>
    <t>足寄町</t>
  </si>
  <si>
    <t>帯広市</t>
  </si>
  <si>
    <t>大空町</t>
  </si>
  <si>
    <t>大樹町</t>
  </si>
  <si>
    <t>鷹栖町</t>
  </si>
  <si>
    <t>滝上町</t>
  </si>
  <si>
    <t>滝川市</t>
  </si>
  <si>
    <t>知内町</t>
  </si>
  <si>
    <t>池田町</t>
  </si>
  <si>
    <t>稚内市</t>
  </si>
  <si>
    <t>置戸町</t>
  </si>
  <si>
    <t>秩父別町</t>
  </si>
  <si>
    <t>中札内村</t>
  </si>
  <si>
    <t>中川町</t>
  </si>
  <si>
    <t>中頓別町</t>
  </si>
  <si>
    <t>中標津町</t>
  </si>
  <si>
    <t>中富良野町</t>
  </si>
  <si>
    <t>長沼町</t>
  </si>
  <si>
    <t>長万部町</t>
  </si>
  <si>
    <t>津別町</t>
  </si>
  <si>
    <t>鶴居村</t>
  </si>
  <si>
    <t>弟子屈町</t>
  </si>
  <si>
    <t>天塩町</t>
  </si>
  <si>
    <t>登別市</t>
  </si>
  <si>
    <t>島牧村</t>
  </si>
  <si>
    <t>東神楽町</t>
  </si>
  <si>
    <t>東川町</t>
  </si>
  <si>
    <t>当別町</t>
  </si>
  <si>
    <t>当麻町</t>
  </si>
  <si>
    <t>洞爺湖町</t>
  </si>
  <si>
    <t>苫小牧市</t>
  </si>
  <si>
    <t>苫前町</t>
  </si>
  <si>
    <t>奈井江町</t>
  </si>
  <si>
    <t>南富良野町</t>
  </si>
  <si>
    <t>南幌町</t>
  </si>
  <si>
    <t>日高町</t>
  </si>
  <si>
    <t>泊村</t>
  </si>
  <si>
    <t>白糠町</t>
  </si>
  <si>
    <t>白老町</t>
  </si>
  <si>
    <t>函館市</t>
  </si>
  <si>
    <t>八雲町</t>
  </si>
  <si>
    <t>比布町</t>
  </si>
  <si>
    <t>美唄市</t>
  </si>
  <si>
    <t>空知総合振興局</t>
    <rPh sb="0" eb="2">
      <t>ソラチ</t>
    </rPh>
    <rPh sb="2" eb="4">
      <t>ソウゴウ</t>
    </rPh>
    <rPh sb="4" eb="6">
      <t>シンコウ</t>
    </rPh>
    <rPh sb="6" eb="7">
      <t>キョク</t>
    </rPh>
    <phoneticPr fontId="19"/>
  </si>
  <si>
    <t>美瑛町</t>
  </si>
  <si>
    <t>美深町</t>
  </si>
  <si>
    <t>上川総合振興局</t>
    <rPh sb="0" eb="2">
      <t>カミカワ</t>
    </rPh>
    <rPh sb="2" eb="4">
      <t>ソウゴウ</t>
    </rPh>
    <rPh sb="4" eb="6">
      <t>シンコウ</t>
    </rPh>
    <rPh sb="6" eb="7">
      <t>キョク</t>
    </rPh>
    <phoneticPr fontId="19"/>
  </si>
  <si>
    <t>美幌町</t>
  </si>
  <si>
    <t>標茶町</t>
  </si>
  <si>
    <t>標津町</t>
  </si>
  <si>
    <t>浜中町</t>
  </si>
  <si>
    <t>浜頓別町</t>
  </si>
  <si>
    <t>富良野市</t>
  </si>
  <si>
    <t>福島町</t>
  </si>
  <si>
    <t>平取町</t>
  </si>
  <si>
    <t>別海町</t>
  </si>
  <si>
    <t>豊浦町</t>
  </si>
  <si>
    <t>豊頃町</t>
  </si>
  <si>
    <t>豊富町</t>
  </si>
  <si>
    <t>北見市</t>
  </si>
  <si>
    <t>北広島市</t>
  </si>
  <si>
    <t>北斗市</t>
  </si>
  <si>
    <t>北竜町</t>
  </si>
  <si>
    <t>幌延町</t>
  </si>
  <si>
    <t>幌加内町</t>
  </si>
  <si>
    <t>本別町</t>
  </si>
  <si>
    <t>妹背牛町</t>
  </si>
  <si>
    <t>幕別町</t>
  </si>
  <si>
    <t>名寄市</t>
  </si>
  <si>
    <t>網走市</t>
  </si>
  <si>
    <t>木古内町</t>
  </si>
  <si>
    <t>紋別市</t>
  </si>
  <si>
    <t>湧別町</t>
  </si>
  <si>
    <t>由仁町</t>
  </si>
  <si>
    <t>雄武町</t>
  </si>
  <si>
    <t>夕張市</t>
  </si>
  <si>
    <t>余市町</t>
  </si>
  <si>
    <t>様似町</t>
  </si>
  <si>
    <t>羅臼町</t>
  </si>
  <si>
    <t>蘭越町</t>
  </si>
  <si>
    <t>利尻町</t>
  </si>
  <si>
    <t>利尻富士町</t>
  </si>
  <si>
    <t>陸別町</t>
  </si>
  <si>
    <t>留寿都村</t>
  </si>
  <si>
    <t>留萌市</t>
  </si>
  <si>
    <t>礼文町</t>
  </si>
  <si>
    <t>和寒町</t>
  </si>
  <si>
    <t>市町村名</t>
    <rPh sb="0" eb="4">
      <t>シチョウソンメイ</t>
    </rPh>
    <phoneticPr fontId="19"/>
  </si>
  <si>
    <t>区分</t>
    <rPh sb="0" eb="2">
      <t>クブン</t>
    </rPh>
    <phoneticPr fontId="19"/>
  </si>
  <si>
    <t>管轄振興局</t>
    <rPh sb="0" eb="2">
      <t>カンカツ</t>
    </rPh>
    <rPh sb="2" eb="5">
      <t>シンコウキョク</t>
    </rPh>
    <phoneticPr fontId="19"/>
  </si>
  <si>
    <r>
      <t xml:space="preserve">地域③（道内） </t>
    </r>
    <r>
      <rPr>
        <sz val="8"/>
        <color rgb="FFFF0000"/>
        <rFont val="游ゴシック"/>
        <family val="3"/>
        <charset val="128"/>
        <scheme val="minor"/>
      </rPr>
      <t>※自動表示</t>
    </r>
    <rPh sb="9" eb="13">
      <t>ジドウヒョウジ</t>
    </rPh>
    <phoneticPr fontId="1"/>
  </si>
  <si>
    <t>アイヌ料理食体験（40分）</t>
    <rPh sb="3" eb="5">
      <t>リョウリ</t>
    </rPh>
    <rPh sb="5" eb="6">
      <t>ショク</t>
    </rPh>
    <rPh sb="6" eb="8">
      <t>タイケン</t>
    </rPh>
    <rPh sb="11" eb="12">
      <t>フン</t>
    </rPh>
    <phoneticPr fontId="1"/>
  </si>
  <si>
    <t>令和４年度　ウポポイ（民族共生象徴空間）　学校団体入場予約申込書</t>
    <rPh sb="0" eb="2">
      <t>レイワ</t>
    </rPh>
    <rPh sb="3" eb="5">
      <t>ネンド</t>
    </rPh>
    <rPh sb="11" eb="13">
      <t>ミンゾク</t>
    </rPh>
    <rPh sb="13" eb="15">
      <t>キョウセイ</t>
    </rPh>
    <rPh sb="15" eb="17">
      <t>ショウチョウ</t>
    </rPh>
    <rPh sb="17" eb="19">
      <t>クウカン</t>
    </rPh>
    <rPh sb="21" eb="23">
      <t>ガッコウ</t>
    </rPh>
    <rPh sb="23" eb="25">
      <t>ダンタイ</t>
    </rPh>
    <rPh sb="25" eb="27">
      <t>ニュウジョウ</t>
    </rPh>
    <rPh sb="27" eb="29">
      <t>ヨヤク</t>
    </rPh>
    <rPh sb="29" eb="32">
      <t>モウシコミショ</t>
    </rPh>
    <phoneticPr fontId="1"/>
  </si>
  <si>
    <t>【11～3月】 &lt;平日・土日祝日&gt; 10:30 / 11:30 / 13:30 / 14:30 / 15:30 の 5公演　　　〈夏休期〉 7/16〜8/28</t>
    <rPh sb="5" eb="6">
      <t>ガツ</t>
    </rPh>
    <rPh sb="9" eb="11">
      <t>ヘイジツ</t>
    </rPh>
    <rPh sb="12" eb="14">
      <t>ドニチ</t>
    </rPh>
    <rPh sb="14" eb="16">
      <t>シュクジツ</t>
    </rPh>
    <rPh sb="59" eb="61">
      <t>コウエン</t>
    </rPh>
    <phoneticPr fontId="1"/>
  </si>
  <si>
    <t>※スクールプログラムの申込を希望される際には、入退場（10分）や各会場間の移動時間（10分）を考慮いただき、ご選択を検討いただき
　 ますようお願いいたします。また、はじめてのアイヌ博を申込の場合には、事前・事後学習の内容確認のため、博物館のプログラム担当
　 より学校の先生へ直接、実施前にご連絡をさせていただきます。</t>
    <phoneticPr fontId="1"/>
  </si>
  <si>
    <t>（夏休期7/16〜8/28を除く
平日 限定プログラム）</t>
    <rPh sb="1" eb="3">
      <t>ナツヤス</t>
    </rPh>
    <rPh sb="3" eb="4">
      <t>キ</t>
    </rPh>
    <rPh sb="14" eb="15">
      <t>ノゾ</t>
    </rPh>
    <rPh sb="17" eb="19">
      <t>ヘイジツ</t>
    </rPh>
    <rPh sb="20" eb="22">
      <t>ゲンテイ</t>
    </rPh>
    <phoneticPr fontId="1"/>
  </si>
  <si>
    <t>伝統芸能上演鑑賞（25分）</t>
    <phoneticPr fontId="1"/>
  </si>
  <si>
    <r>
      <t>お問合せＴＥＬ ：</t>
    </r>
    <r>
      <rPr>
        <b/>
        <sz val="8"/>
        <color theme="1"/>
        <rFont val="ＭＳ Ｐゴシック"/>
        <family val="3"/>
        <charset val="128"/>
      </rPr>
      <t xml:space="preserve"> </t>
    </r>
    <r>
      <rPr>
        <b/>
        <sz val="11"/>
        <color theme="1"/>
        <rFont val="ＭＳ Ｐゴシック"/>
        <family val="3"/>
        <charset val="128"/>
      </rPr>
      <t>平　 日 ０１１－７９８－０９０１ （受付時間 ： 9：00～17：00）
　　　　　　　　　　 土日祝 ０１４４－８４－６５３４ （受付時間 ： 9：00～17：00）　</t>
    </r>
    <r>
      <rPr>
        <b/>
        <sz val="9"/>
        <color theme="1"/>
        <rFont val="ＭＳ Ｐゴシック"/>
        <family val="3"/>
        <charset val="128"/>
      </rPr>
      <t>※直近予約の変更及び緊急連絡のみ</t>
    </r>
    <r>
      <rPr>
        <b/>
        <sz val="11"/>
        <color theme="1"/>
        <rFont val="ＭＳ Ｐゴシック"/>
        <family val="3"/>
        <charset val="128"/>
      </rPr>
      <t xml:space="preserve">
　　　　　　　　　　 ※お問合せにはＥ-ｍａｉｌもご利用ください。</t>
    </r>
    <rPh sb="59" eb="61">
      <t>ドニチ</t>
    </rPh>
    <rPh sb="61" eb="62">
      <t>シュク</t>
    </rPh>
    <rPh sb="97" eb="99">
      <t>チョッキン</t>
    </rPh>
    <rPh sb="99" eb="101">
      <t>ヨヤク</t>
    </rPh>
    <rPh sb="102" eb="104">
      <t>ヘンコウ</t>
    </rPh>
    <rPh sb="104" eb="105">
      <t>オヨ</t>
    </rPh>
    <rPh sb="106" eb="108">
      <t>キンキュウ</t>
    </rPh>
    <rPh sb="108" eb="110">
      <t>レンラク</t>
    </rPh>
    <rPh sb="126" eb="128">
      <t>トイアワ</t>
    </rPh>
    <rPh sb="139" eb="141">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</si>
</sst>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quot;名&quot;\ "/>
    <numFmt numFmtId="178" formatCode="#,##0;&quot;△ &quot;#,##0"/>
    <numFmt numFmtId="179" formatCode="[$-411]ge\.m\.d;@"/>
    <numFmt numFmtId="180" formatCode="h:mm;@"/>
    <numFmt numFmtId="181" formatCode="0&quot;年生&quot;"/>
    <numFmt numFmtId="182" formatCode="0&quot;クラス&quot;"/>
    <numFmt numFmtId="183" formatCode="0_);[Red]\(0\)"/>
    <numFmt numFmtId="184" formatCode="#,##0&quot;円&quot;"/>
    <numFmt numFmtId="185" formatCode="0&quot;分&quot;"/>
  </numFmts>
  <fonts count="38">
    <font>
      <sz val="11"/>
      <color theme="1"/>
      <name val="游ゴシック"/>
      <family val="2"/>
      <charset val="128"/>
      <scheme val="minor"/>
    </font>
    <font>
      <sz val="6"/>
      <name val="游ゴシック"/>
      <family val="2"/>
      <charset val="128"/>
      <scheme val="minor"/>
    </font>
    <font>
      <b/>
      <sz val="12"/>
      <color theme="1"/>
      <name val="ＭＳ Ｐゴシック"/>
      <family val="3"/>
      <charset val="128"/>
    </font>
    <font>
      <b/>
      <sz val="9"/>
      <color theme="1"/>
      <name val="ＭＳ Ｐゴシック"/>
      <family val="3"/>
      <charset val="128"/>
    </font>
    <font>
      <b/>
      <sz val="8"/>
      <color theme="1"/>
      <name val="ＭＳ Ｐゴシック"/>
      <family val="3"/>
      <charset val="128"/>
    </font>
    <font>
      <b/>
      <sz val="10"/>
      <color theme="1"/>
      <name val="ＭＳ Ｐゴシック"/>
      <family val="3"/>
      <charset val="128"/>
    </font>
    <font>
      <b/>
      <sz val="11"/>
      <color theme="1"/>
      <name val="ＭＳ Ｐゴシック"/>
      <family val="3"/>
      <charset val="128"/>
    </font>
    <font>
      <u/>
      <sz val="11"/>
      <color theme="10"/>
      <name val="游ゴシック"/>
      <family val="2"/>
      <charset val="128"/>
      <scheme val="minor"/>
    </font>
    <font>
      <b/>
      <sz val="14"/>
      <color theme="1"/>
      <name val="ＭＳ Ｐゴシック"/>
      <family val="3"/>
      <charset val="128"/>
    </font>
    <font>
      <sz val="8"/>
      <color theme="0" tint="-0.499984740745262"/>
      <name val="ＭＳ Ｐゴシック"/>
      <family val="3"/>
      <charset val="128"/>
    </font>
    <font>
      <sz val="12"/>
      <color rgb="FFFF0000"/>
      <name val="HGS創英角ﾎﾟｯﾌﾟ体"/>
      <family val="3"/>
      <charset val="128"/>
    </font>
    <font>
      <b/>
      <sz val="10"/>
      <name val="ＭＳ Ｐゴシック"/>
      <family val="3"/>
      <charset val="128"/>
    </font>
    <font>
      <b/>
      <sz val="16"/>
      <color theme="1"/>
      <name val="ＭＳ Ｐゴシック"/>
      <family val="3"/>
      <charset val="128"/>
    </font>
    <font>
      <b/>
      <u/>
      <sz val="14"/>
      <color theme="10"/>
      <name val="ＭＳ Ｐゴシック"/>
      <family val="3"/>
      <charset val="128"/>
    </font>
    <font>
      <sz val="10"/>
      <color theme="0" tint="-0.499984740745262"/>
      <name val="ＭＳ Ｐゴシック"/>
      <family val="3"/>
      <charset val="128"/>
    </font>
    <font>
      <sz val="11"/>
      <color theme="1"/>
      <name val="游ゴシック"/>
      <family val="3"/>
      <charset val="128"/>
      <scheme val="minor"/>
    </font>
    <font>
      <b/>
      <sz val="12"/>
      <color theme="1"/>
      <name val="游ゴシック"/>
      <family val="3"/>
      <charset val="128"/>
      <scheme val="minor"/>
    </font>
    <font>
      <sz val="11"/>
      <color theme="1" tint="0.34998626667073579"/>
      <name val="游ゴシック"/>
      <family val="3"/>
      <charset val="128"/>
      <scheme val="minor"/>
    </font>
    <font>
      <b/>
      <u/>
      <sz val="10"/>
      <name val="ＭＳ Ｐゴシック"/>
      <family val="3"/>
      <charset val="128"/>
    </font>
    <font>
      <sz val="10"/>
      <color theme="1" tint="0.34998626667073579"/>
      <name val="游ゴシック"/>
      <family val="3"/>
      <charset val="128"/>
      <scheme val="minor"/>
    </font>
    <font>
      <b/>
      <sz val="14"/>
      <color theme="1"/>
      <name val="游ゴシック"/>
      <family val="3"/>
      <charset val="128"/>
      <scheme val="minor"/>
    </font>
    <font>
      <sz val="9"/>
      <color theme="0" tint="-0.499984740745262"/>
      <name val="ＭＳ Ｐゴシック"/>
      <family val="3"/>
      <charset val="128"/>
    </font>
    <font>
      <b/>
      <u/>
      <sz val="13"/>
      <color rgb="FFFF0000"/>
      <name val="メイリオ"/>
      <family val="3"/>
      <charset val="128"/>
    </font>
    <font>
      <b/>
      <sz val="14"/>
      <color theme="0"/>
      <name val="メイリオ"/>
      <family val="3"/>
      <charset val="128"/>
    </font>
    <font>
      <i/>
      <sz val="9"/>
      <color theme="1"/>
      <name val="ＭＳ Ｐゴシック"/>
      <family val="3"/>
      <charset val="128"/>
    </font>
    <font>
      <i/>
      <sz val="9"/>
      <color theme="0" tint="-0.499984740745262"/>
      <name val="ＭＳ Ｐゴシック"/>
      <family val="3"/>
      <charset val="128"/>
    </font>
    <font>
      <sz val="9"/>
      <color theme="1"/>
      <name val="ＭＳ Ｐゴシック"/>
      <family val="3"/>
      <charset val="128"/>
    </font>
    <font>
      <sz val="10"/>
      <color theme="0" tint="-0.499984740745262"/>
      <name val="游ゴシック"/>
      <family val="3"/>
      <charset val="128"/>
      <scheme val="minor"/>
    </font>
    <font>
      <sz val="10"/>
      <color rgb="FFFF0000"/>
      <name val="HG丸ｺﾞｼｯｸM-PRO"/>
      <family val="3"/>
      <charset val="128"/>
    </font>
    <font>
      <u/>
      <sz val="10"/>
      <color rgb="FFFF0000"/>
      <name val="HG丸ｺﾞｼｯｸM-PRO"/>
      <family val="3"/>
      <charset val="128"/>
    </font>
    <font>
      <b/>
      <sz val="8"/>
      <name val="ＭＳ Ｐゴシック"/>
      <family val="3"/>
      <charset val="128"/>
    </font>
    <font>
      <b/>
      <sz val="1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b/>
      <sz val="9"/>
      <color indexed="9"/>
      <name val="MS P ゴシック"/>
      <family val="3"/>
      <charset val="128"/>
    </font>
    <font>
      <b/>
      <u/>
      <sz val="9"/>
      <color indexed="9"/>
      <name val="MS P ゴシック"/>
      <family val="3"/>
      <charset val="128"/>
    </font>
    <font>
      <sz val="8"/>
      <color rgb="FFFF0000"/>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FFF0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499984740745262"/>
        <bgColor indexed="64"/>
      </patternFill>
    </fill>
  </fills>
  <borders count="88">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right style="thin">
        <color indexed="64"/>
      </right>
      <top/>
      <bottom/>
      <diagonal/>
    </border>
    <border>
      <left style="medium">
        <color indexed="64"/>
      </left>
      <right/>
      <top style="thin">
        <color indexed="64"/>
      </top>
      <bottom style="thin">
        <color indexed="64"/>
      </bottom>
      <diagonal/>
    </border>
    <border diagonalUp="1">
      <left style="thin">
        <color indexed="64"/>
      </left>
      <right/>
      <top/>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thin">
        <color theme="0" tint="-0.499984740745262"/>
      </left>
      <right style="thin">
        <color theme="0" tint="-0.499984740745262"/>
      </right>
      <top style="thin">
        <color theme="0" tint="-0.499984740745262"/>
      </top>
      <bottom style="thin">
        <color theme="0" tint="-0.499984740745262"/>
      </bottom>
      <diagonal/>
    </border>
    <border diagonalUp="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diagonalUp="1">
      <left/>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309">
    <xf numFmtId="0" fontId="0" fillId="0" borderId="0" xfId="0">
      <alignment vertical="center"/>
    </xf>
    <xf numFmtId="0" fontId="22" fillId="2" borderId="0" xfId="0" applyFont="1" applyFill="1" applyAlignment="1" applyProtection="1"/>
    <xf numFmtId="0" fontId="9" fillId="2" borderId="0" xfId="0" applyFont="1" applyFill="1" applyAlignment="1" applyProtection="1">
      <alignment horizontal="left" vertical="center"/>
    </xf>
    <xf numFmtId="0" fontId="3" fillId="2" borderId="0" xfId="0" applyFont="1" applyFill="1" applyProtection="1">
      <alignment vertical="center"/>
    </xf>
    <xf numFmtId="0" fontId="12" fillId="2" borderId="0" xfId="0" applyFont="1" applyFill="1" applyAlignment="1" applyProtection="1">
      <alignment horizontal="center" vertical="center"/>
    </xf>
    <xf numFmtId="0" fontId="10" fillId="2" borderId="26" xfId="0" applyFont="1" applyFill="1" applyBorder="1" applyAlignment="1" applyProtection="1">
      <alignment vertical="center"/>
    </xf>
    <xf numFmtId="0" fontId="5" fillId="2" borderId="0" xfId="0" applyFont="1" applyFill="1" applyAlignment="1" applyProtection="1">
      <alignment horizontal="center" vertical="center"/>
    </xf>
    <xf numFmtId="0" fontId="5" fillId="2" borderId="2" xfId="0" applyFont="1" applyFill="1" applyBorder="1" applyAlignment="1" applyProtection="1">
      <alignment horizontal="center" vertical="center"/>
    </xf>
    <xf numFmtId="0" fontId="5" fillId="2" borderId="2" xfId="0" applyFont="1" applyFill="1" applyBorder="1" applyProtection="1">
      <alignment vertical="center"/>
    </xf>
    <xf numFmtId="0" fontId="5" fillId="2" borderId="6" xfId="0" applyFont="1" applyFill="1" applyBorder="1" applyProtection="1">
      <alignment vertical="center"/>
    </xf>
    <xf numFmtId="0" fontId="5"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2" xfId="0" applyFont="1" applyFill="1" applyBorder="1" applyProtection="1">
      <alignment vertical="center"/>
    </xf>
    <xf numFmtId="177" fontId="3" fillId="2" borderId="24" xfId="0" applyNumberFormat="1" applyFont="1" applyFill="1" applyBorder="1" applyAlignment="1" applyProtection="1">
      <alignment horizontal="left" vertical="center"/>
    </xf>
    <xf numFmtId="0" fontId="3" fillId="2" borderId="1" xfId="0" applyFont="1" applyFill="1" applyBorder="1" applyAlignment="1" applyProtection="1">
      <alignment vertical="center"/>
    </xf>
    <xf numFmtId="0" fontId="5" fillId="2" borderId="1" xfId="0" applyFont="1" applyFill="1" applyBorder="1" applyProtection="1">
      <alignment vertical="center"/>
    </xf>
    <xf numFmtId="0" fontId="3" fillId="2" borderId="1" xfId="0" applyFont="1" applyFill="1" applyBorder="1" applyProtection="1">
      <alignment vertical="center"/>
    </xf>
    <xf numFmtId="0" fontId="3" fillId="2" borderId="8" xfId="0" applyFont="1" applyFill="1" applyBorder="1" applyProtection="1">
      <alignment vertical="center"/>
    </xf>
    <xf numFmtId="0" fontId="5" fillId="2" borderId="19" xfId="0" applyFont="1" applyFill="1" applyBorder="1" applyAlignment="1" applyProtection="1">
      <alignment horizontal="center" vertical="center"/>
    </xf>
    <xf numFmtId="0" fontId="3" fillId="2" borderId="0" xfId="0" applyFont="1" applyFill="1" applyBorder="1" applyProtection="1">
      <alignment vertical="center"/>
    </xf>
    <xf numFmtId="0" fontId="3" fillId="2" borderId="9" xfId="0" applyFont="1" applyFill="1" applyBorder="1" applyProtection="1">
      <alignment vertical="center"/>
    </xf>
    <xf numFmtId="0" fontId="4" fillId="2" borderId="24" xfId="0" applyFont="1" applyFill="1" applyBorder="1" applyAlignment="1" applyProtection="1">
      <alignment vertical="center"/>
    </xf>
    <xf numFmtId="0" fontId="5" fillId="2" borderId="14" xfId="0" applyFont="1" applyFill="1" applyBorder="1" applyAlignment="1" applyProtection="1">
      <alignment horizontal="center" vertical="center"/>
    </xf>
    <xf numFmtId="0" fontId="5" fillId="2" borderId="14" xfId="0" applyFont="1" applyFill="1" applyBorder="1" applyAlignment="1" applyProtection="1">
      <alignment horizontal="left" vertical="center" indent="1" shrinkToFit="1"/>
    </xf>
    <xf numFmtId="0" fontId="3" fillId="2" borderId="26" xfId="0" applyFont="1" applyFill="1" applyBorder="1" applyProtection="1">
      <alignment vertical="center"/>
    </xf>
    <xf numFmtId="0" fontId="5" fillId="2" borderId="26" xfId="0" applyFont="1" applyFill="1" applyBorder="1" applyAlignment="1" applyProtection="1">
      <alignment horizontal="center" vertical="center"/>
    </xf>
    <xf numFmtId="0" fontId="5" fillId="2" borderId="14" xfId="0" applyFont="1" applyFill="1" applyBorder="1" applyProtection="1">
      <alignment vertical="center"/>
    </xf>
    <xf numFmtId="0" fontId="3" fillId="2" borderId="14" xfId="0" applyFont="1" applyFill="1" applyBorder="1" applyProtection="1">
      <alignment vertical="center"/>
    </xf>
    <xf numFmtId="0" fontId="5" fillId="2" borderId="0" xfId="0" applyFont="1" applyFill="1" applyBorder="1" applyProtection="1">
      <alignment vertical="center"/>
    </xf>
    <xf numFmtId="0" fontId="6" fillId="2" borderId="0" xfId="0" applyFont="1" applyFill="1" applyBorder="1" applyAlignment="1" applyProtection="1">
      <alignment horizontal="center" vertical="center"/>
    </xf>
    <xf numFmtId="0" fontId="11" fillId="2" borderId="0" xfId="0" applyFont="1" applyFill="1" applyBorder="1" applyProtection="1">
      <alignment vertical="center"/>
    </xf>
    <xf numFmtId="0" fontId="5" fillId="2" borderId="0" xfId="0" applyFont="1" applyFill="1" applyProtection="1">
      <alignment vertical="center"/>
    </xf>
    <xf numFmtId="0" fontId="8" fillId="0" borderId="0" xfId="0" applyFont="1" applyProtection="1">
      <alignment vertical="center"/>
    </xf>
    <xf numFmtId="0" fontId="13" fillId="2" borderId="0" xfId="1" applyFont="1" applyFill="1" applyProtection="1">
      <alignment vertical="center"/>
    </xf>
    <xf numFmtId="0" fontId="15" fillId="2" borderId="0" xfId="0" applyFont="1" applyFill="1" applyProtection="1">
      <alignment vertical="center"/>
    </xf>
    <xf numFmtId="0" fontId="19" fillId="2" borderId="0" xfId="0" applyFont="1" applyFill="1" applyAlignment="1" applyProtection="1">
      <alignment horizontal="center" vertical="center"/>
    </xf>
    <xf numFmtId="0" fontId="17" fillId="2" borderId="0" xfId="0" applyFont="1" applyFill="1" applyAlignment="1" applyProtection="1">
      <alignment horizontal="center" vertical="center"/>
    </xf>
    <xf numFmtId="0" fontId="15" fillId="2" borderId="0" xfId="0" applyFont="1" applyFill="1" applyAlignment="1" applyProtection="1">
      <alignment horizontal="center" vertical="center"/>
    </xf>
    <xf numFmtId="0" fontId="20" fillId="2" borderId="0" xfId="0" applyFont="1" applyFill="1" applyProtection="1">
      <alignment vertical="center"/>
    </xf>
    <xf numFmtId="0" fontId="16" fillId="4" borderId="53" xfId="0" applyFont="1" applyFill="1" applyBorder="1" applyAlignment="1" applyProtection="1">
      <alignment horizontal="center" vertical="center"/>
    </xf>
    <xf numFmtId="0" fontId="16" fillId="4" borderId="65" xfId="0" applyFont="1" applyFill="1" applyBorder="1" applyAlignment="1" applyProtection="1">
      <alignment horizontal="center" vertical="center"/>
    </xf>
    <xf numFmtId="0" fontId="16" fillId="2" borderId="32" xfId="0" applyFont="1" applyFill="1" applyBorder="1" applyAlignment="1" applyProtection="1">
      <alignment horizontal="left" vertical="center" wrapText="1" indent="1"/>
    </xf>
    <xf numFmtId="0" fontId="16" fillId="2" borderId="32" xfId="0" applyFont="1" applyFill="1" applyBorder="1" applyAlignment="1" applyProtection="1">
      <alignment horizontal="left" vertical="center" indent="1"/>
    </xf>
    <xf numFmtId="0" fontId="24" fillId="2" borderId="1" xfId="0" applyFont="1" applyFill="1" applyBorder="1" applyProtection="1">
      <alignment vertical="center"/>
    </xf>
    <xf numFmtId="0" fontId="6" fillId="2" borderId="14" xfId="0" applyFont="1" applyFill="1" applyBorder="1" applyAlignment="1" applyProtection="1">
      <alignment horizontal="center" vertical="center"/>
    </xf>
    <xf numFmtId="0" fontId="14" fillId="2" borderId="0" xfId="0" applyFont="1" applyFill="1" applyAlignment="1" applyProtection="1">
      <alignment horizontal="left" vertical="center"/>
    </xf>
    <xf numFmtId="0" fontId="27" fillId="2" borderId="0" xfId="0" applyFont="1" applyFill="1" applyAlignment="1" applyProtection="1">
      <alignment horizontal="left" vertical="center" indent="1"/>
    </xf>
    <xf numFmtId="0" fontId="27" fillId="2" borderId="0" xfId="0" applyFont="1" applyFill="1" applyAlignment="1" applyProtection="1">
      <alignment horizontal="center" vertical="center"/>
    </xf>
    <xf numFmtId="183" fontId="27" fillId="2" borderId="0" xfId="0" applyNumberFormat="1" applyFont="1" applyFill="1" applyAlignment="1" applyProtection="1">
      <alignment horizontal="left" vertical="center"/>
    </xf>
    <xf numFmtId="0" fontId="27" fillId="2" borderId="0" xfId="0" applyFont="1" applyFill="1" applyAlignment="1" applyProtection="1">
      <alignment horizontal="left" vertical="center"/>
    </xf>
    <xf numFmtId="179" fontId="27" fillId="2" borderId="0" xfId="0" applyNumberFormat="1" applyFont="1" applyFill="1" applyAlignment="1" applyProtection="1">
      <alignment horizontal="center" vertical="center"/>
    </xf>
    <xf numFmtId="180" fontId="27" fillId="2" borderId="77" xfId="0" applyNumberFormat="1" applyFont="1" applyFill="1" applyBorder="1" applyAlignment="1" applyProtection="1">
      <alignment horizontal="left" vertical="center" indent="1"/>
    </xf>
    <xf numFmtId="0" fontId="27" fillId="5" borderId="77" xfId="0" applyFont="1" applyFill="1" applyBorder="1" applyAlignment="1" applyProtection="1">
      <alignment horizontal="center" vertical="center"/>
    </xf>
    <xf numFmtId="0" fontId="27" fillId="2" borderId="77" xfId="0" applyFont="1" applyFill="1" applyBorder="1" applyAlignment="1" applyProtection="1">
      <alignment horizontal="left" vertical="center" indent="1" shrinkToFit="1"/>
    </xf>
    <xf numFmtId="180" fontId="27" fillId="2" borderId="77" xfId="0" applyNumberFormat="1" applyFont="1" applyFill="1" applyBorder="1" applyAlignment="1" applyProtection="1">
      <alignment horizontal="left" vertical="center" wrapText="1" indent="1"/>
    </xf>
    <xf numFmtId="179" fontId="27" fillId="2" borderId="77" xfId="0" applyNumberFormat="1" applyFont="1" applyFill="1" applyBorder="1" applyAlignment="1" applyProtection="1">
      <alignment horizontal="left" vertical="center" indent="1" shrinkToFit="1"/>
    </xf>
    <xf numFmtId="180" fontId="27" fillId="2" borderId="77" xfId="0" applyNumberFormat="1" applyFont="1" applyFill="1" applyBorder="1" applyAlignment="1" applyProtection="1">
      <alignment horizontal="left" vertical="center" indent="1" shrinkToFit="1"/>
    </xf>
    <xf numFmtId="0" fontId="27" fillId="2" borderId="78" xfId="0" applyFont="1" applyFill="1" applyBorder="1" applyAlignment="1" applyProtection="1">
      <alignment horizontal="left" vertical="center" indent="1" shrinkToFit="1"/>
    </xf>
    <xf numFmtId="0" fontId="6" fillId="6" borderId="1" xfId="0" applyFont="1" applyFill="1" applyBorder="1" applyAlignment="1" applyProtection="1">
      <alignment horizontal="right" vertical="center"/>
      <protection locked="0"/>
    </xf>
    <xf numFmtId="0" fontId="5" fillId="7" borderId="26" xfId="0" applyFont="1" applyFill="1" applyBorder="1" applyAlignment="1" applyProtection="1">
      <alignment horizontal="center" vertical="center" shrinkToFit="1"/>
      <protection locked="0"/>
    </xf>
    <xf numFmtId="0" fontId="6" fillId="7" borderId="0" xfId="0" applyFont="1" applyFill="1" applyBorder="1" applyAlignment="1" applyProtection="1">
      <alignment horizontal="center" vertical="center"/>
      <protection locked="0"/>
    </xf>
    <xf numFmtId="0" fontId="16" fillId="7" borderId="67" xfId="0" applyFont="1" applyFill="1" applyBorder="1" applyAlignment="1" applyProtection="1">
      <alignment horizontal="left" vertical="center" indent="1"/>
      <protection locked="0"/>
    </xf>
    <xf numFmtId="185" fontId="16" fillId="7" borderId="67" xfId="0" applyNumberFormat="1" applyFont="1" applyFill="1" applyBorder="1" applyAlignment="1" applyProtection="1">
      <alignment horizontal="left" vertical="center" indent="1"/>
      <protection locked="0"/>
    </xf>
    <xf numFmtId="184" fontId="16" fillId="7" borderId="67" xfId="0" applyNumberFormat="1" applyFont="1" applyFill="1" applyBorder="1" applyAlignment="1" applyProtection="1">
      <alignment horizontal="left" vertical="center" indent="1"/>
      <protection locked="0"/>
    </xf>
    <xf numFmtId="0" fontId="28" fillId="2" borderId="0" xfId="0" applyFont="1" applyFill="1" applyAlignment="1" applyProtection="1">
      <alignment vertical="center"/>
    </xf>
    <xf numFmtId="0" fontId="16" fillId="9" borderId="32" xfId="0" applyFont="1" applyFill="1" applyBorder="1" applyAlignment="1" applyProtection="1">
      <alignment horizontal="left" vertical="center" wrapText="1" indent="1"/>
    </xf>
    <xf numFmtId="0" fontId="16" fillId="9" borderId="67" xfId="0" applyFont="1" applyFill="1" applyBorder="1" applyAlignment="1" applyProtection="1">
      <alignment horizontal="left" vertical="center" indent="1"/>
      <protection locked="0"/>
    </xf>
    <xf numFmtId="49" fontId="27" fillId="2" borderId="0" xfId="0" applyNumberFormat="1" applyFont="1" applyFill="1" applyAlignment="1" applyProtection="1">
      <alignment horizontal="left" vertical="center"/>
    </xf>
    <xf numFmtId="0" fontId="11" fillId="2" borderId="26" xfId="0" applyFont="1" applyFill="1" applyBorder="1" applyAlignment="1" applyProtection="1">
      <alignment horizontal="left" vertical="top" indent="2"/>
    </xf>
    <xf numFmtId="0" fontId="11" fillId="2" borderId="60" xfId="0" applyFont="1" applyFill="1" applyBorder="1" applyAlignment="1" applyProtection="1">
      <alignment horizontal="left" vertical="top" indent="2"/>
    </xf>
    <xf numFmtId="0" fontId="26" fillId="2" borderId="0" xfId="0" applyFont="1" applyFill="1" applyBorder="1" applyAlignment="1" applyProtection="1">
      <alignment vertical="center" shrinkToFit="1"/>
      <protection locked="0"/>
    </xf>
    <xf numFmtId="0" fontId="16" fillId="2" borderId="66" xfId="0" applyFont="1" applyFill="1" applyBorder="1" applyAlignment="1" applyProtection="1">
      <alignment horizontal="left" vertical="center" indent="1"/>
    </xf>
    <xf numFmtId="0" fontId="16" fillId="7" borderId="68" xfId="0" applyFont="1" applyFill="1" applyBorder="1" applyAlignment="1" applyProtection="1">
      <alignment horizontal="left" vertical="center" indent="1"/>
      <protection locked="0"/>
    </xf>
    <xf numFmtId="0" fontId="30" fillId="2" borderId="0" xfId="0" applyFont="1" applyFill="1" applyBorder="1" applyProtection="1">
      <alignment vertical="center"/>
    </xf>
    <xf numFmtId="0" fontId="5" fillId="8" borderId="0" xfId="0" applyFont="1" applyFill="1" applyAlignment="1" applyProtection="1">
      <alignment horizontal="center" vertical="center" shrinkToFit="1"/>
      <protection locked="0"/>
    </xf>
    <xf numFmtId="0" fontId="5" fillId="8" borderId="2" xfId="0" applyFont="1" applyFill="1" applyBorder="1" applyAlignment="1" applyProtection="1">
      <alignment horizontal="center" vertical="center" shrinkToFit="1"/>
      <protection locked="0"/>
    </xf>
    <xf numFmtId="176" fontId="5" fillId="8" borderId="2" xfId="0" applyNumberFormat="1" applyFont="1" applyFill="1" applyBorder="1" applyAlignment="1" applyProtection="1">
      <alignment horizontal="center" vertical="center" shrinkToFit="1"/>
      <protection locked="0"/>
    </xf>
    <xf numFmtId="0" fontId="5" fillId="2" borderId="5" xfId="0" applyFont="1" applyFill="1" applyBorder="1" applyAlignment="1" applyProtection="1">
      <alignment vertical="center"/>
    </xf>
    <xf numFmtId="0" fontId="32" fillId="2" borderId="0" xfId="0" applyFont="1" applyFill="1" applyBorder="1" applyProtection="1">
      <alignment vertical="center"/>
    </xf>
    <xf numFmtId="0" fontId="34" fillId="2" borderId="0" xfId="0" applyFont="1" applyFill="1" applyAlignment="1" applyProtection="1">
      <alignment horizontal="left" vertical="center"/>
    </xf>
    <xf numFmtId="0" fontId="33" fillId="2" borderId="0" xfId="0" applyFont="1" applyFill="1" applyAlignment="1" applyProtection="1">
      <alignment horizontal="left" vertical="center"/>
    </xf>
    <xf numFmtId="0" fontId="32" fillId="2" borderId="0" xfId="0" applyFont="1" applyFill="1" applyAlignment="1" applyProtection="1">
      <alignment horizontal="left" vertical="center"/>
    </xf>
    <xf numFmtId="0" fontId="32" fillId="2" borderId="0" xfId="0" applyFont="1" applyFill="1" applyProtection="1">
      <alignment vertical="center"/>
    </xf>
    <xf numFmtId="0" fontId="33" fillId="2" borderId="0" xfId="0" applyFont="1" applyFill="1" applyProtection="1">
      <alignment vertical="center"/>
    </xf>
    <xf numFmtId="178" fontId="33" fillId="2" borderId="0" xfId="0" applyNumberFormat="1" applyFont="1" applyFill="1" applyAlignment="1" applyProtection="1">
      <alignment horizontal="left" vertical="center"/>
    </xf>
    <xf numFmtId="0" fontId="27" fillId="2" borderId="77" xfId="0" applyNumberFormat="1" applyFont="1" applyFill="1" applyBorder="1" applyAlignment="1" applyProtection="1">
      <alignment horizontal="left" vertical="center" indent="1" shrinkToFit="1"/>
    </xf>
    <xf numFmtId="0" fontId="19" fillId="2" borderId="77" xfId="0" applyFont="1" applyFill="1" applyBorder="1" applyAlignment="1" applyProtection="1">
      <alignment horizontal="center" vertical="center"/>
    </xf>
    <xf numFmtId="0" fontId="17" fillId="2" borderId="77" xfId="0" applyFont="1" applyFill="1" applyBorder="1" applyAlignment="1" applyProtection="1">
      <alignment horizontal="center" vertical="center"/>
    </xf>
    <xf numFmtId="0" fontId="16" fillId="7" borderId="67" xfId="0" applyFont="1" applyFill="1" applyBorder="1" applyAlignment="1" applyProtection="1">
      <alignment horizontal="left" vertical="center" indent="1"/>
    </xf>
    <xf numFmtId="0" fontId="21" fillId="2" borderId="0" xfId="0" applyFont="1" applyFill="1" applyAlignment="1" applyProtection="1">
      <alignment horizontal="left" vertical="center"/>
    </xf>
    <xf numFmtId="179" fontId="9" fillId="2" borderId="0" xfId="0" applyNumberFormat="1" applyFont="1" applyFill="1" applyAlignment="1" applyProtection="1">
      <alignment horizontal="left" vertical="center"/>
    </xf>
    <xf numFmtId="180" fontId="9" fillId="2" borderId="0" xfId="0" applyNumberFormat="1" applyFont="1" applyFill="1" applyAlignment="1" applyProtection="1">
      <alignment horizontal="left" vertical="center"/>
    </xf>
    <xf numFmtId="178" fontId="9" fillId="2" borderId="0" xfId="0" applyNumberFormat="1" applyFont="1" applyFill="1" applyAlignment="1" applyProtection="1">
      <alignment horizontal="left" vertical="center"/>
    </xf>
    <xf numFmtId="0" fontId="9" fillId="2" borderId="0" xfId="0" applyFont="1" applyFill="1" applyProtection="1">
      <alignment vertical="center"/>
    </xf>
    <xf numFmtId="178" fontId="21" fillId="2" borderId="0" xfId="0" applyNumberFormat="1" applyFont="1" applyFill="1" applyAlignment="1" applyProtection="1">
      <alignment horizontal="left" vertical="center"/>
    </xf>
    <xf numFmtId="0" fontId="30" fillId="2" borderId="0" xfId="0" applyFont="1" applyFill="1" applyBorder="1" applyAlignment="1" applyProtection="1">
      <alignment horizontal="left" vertical="center" wrapText="1" indent="1"/>
    </xf>
    <xf numFmtId="0" fontId="5" fillId="8" borderId="19" xfId="0" applyFont="1" applyFill="1" applyBorder="1" applyAlignment="1" applyProtection="1">
      <alignment horizontal="left" vertical="center" indent="1" shrinkToFit="1"/>
      <protection locked="0"/>
    </xf>
    <xf numFmtId="0" fontId="5" fillId="8" borderId="1" xfId="0" applyFont="1" applyFill="1" applyBorder="1" applyAlignment="1" applyProtection="1">
      <alignment horizontal="left" vertical="center" indent="1" shrinkToFit="1"/>
      <protection locked="0"/>
    </xf>
    <xf numFmtId="0" fontId="3" fillId="2" borderId="19"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8" borderId="19" xfId="0" applyFont="1" applyFill="1" applyBorder="1" applyAlignment="1" applyProtection="1">
      <alignment horizontal="left" vertical="center" indent="1"/>
      <protection locked="0"/>
    </xf>
    <xf numFmtId="0" fontId="3" fillId="8" borderId="1" xfId="0" applyFont="1" applyFill="1" applyBorder="1" applyAlignment="1" applyProtection="1">
      <alignment horizontal="left" vertical="center" indent="1"/>
      <protection locked="0"/>
    </xf>
    <xf numFmtId="0" fontId="3" fillId="8" borderId="22" xfId="0" applyFont="1" applyFill="1" applyBorder="1" applyAlignment="1" applyProtection="1">
      <alignment horizontal="left" vertical="center" indent="1"/>
      <protection locked="0"/>
    </xf>
    <xf numFmtId="0" fontId="5" fillId="2" borderId="27"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28"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49" xfId="0" applyFont="1" applyFill="1" applyBorder="1" applyAlignment="1" applyProtection="1">
      <alignment horizontal="center" vertical="center" wrapText="1"/>
    </xf>
    <xf numFmtId="0" fontId="5" fillId="2" borderId="44"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2" fillId="3" borderId="61"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59"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60" xfId="0" applyFont="1" applyFill="1" applyBorder="1" applyAlignment="1" applyProtection="1">
      <alignment horizontal="center" vertical="center" wrapText="1"/>
    </xf>
    <xf numFmtId="0" fontId="11" fillId="2" borderId="0" xfId="0" applyFont="1" applyFill="1" applyBorder="1" applyAlignment="1" applyProtection="1">
      <alignment horizontal="left" vertical="center" indent="1"/>
    </xf>
    <xf numFmtId="0" fontId="11" fillId="2" borderId="9" xfId="0" applyFont="1" applyFill="1" applyBorder="1" applyAlignment="1" applyProtection="1">
      <alignment horizontal="left" vertical="center" indent="1"/>
    </xf>
    <xf numFmtId="0" fontId="5" fillId="2" borderId="79" xfId="0" applyFont="1" applyFill="1" applyBorder="1" applyAlignment="1" applyProtection="1">
      <alignment horizontal="center" vertical="center"/>
    </xf>
    <xf numFmtId="0" fontId="5" fillId="2" borderId="80" xfId="0" applyFont="1" applyFill="1" applyBorder="1" applyAlignment="1" applyProtection="1">
      <alignment horizontal="center" vertical="center"/>
    </xf>
    <xf numFmtId="0" fontId="5" fillId="2" borderId="81"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49" fontId="5" fillId="6" borderId="1" xfId="0" applyNumberFormat="1" applyFont="1" applyFill="1" applyBorder="1" applyAlignment="1" applyProtection="1">
      <alignment horizontal="center" vertical="center"/>
      <protection locked="0"/>
    </xf>
    <xf numFmtId="49" fontId="5" fillId="6" borderId="1" xfId="0" applyNumberFormat="1" applyFont="1" applyFill="1" applyBorder="1" applyAlignment="1" applyProtection="1">
      <alignment horizontal="left" vertical="center" indent="1"/>
      <protection locked="0"/>
    </xf>
    <xf numFmtId="49" fontId="5" fillId="6" borderId="22" xfId="0" applyNumberFormat="1" applyFont="1" applyFill="1" applyBorder="1" applyAlignment="1" applyProtection="1">
      <alignment horizontal="left" vertical="center" indent="1"/>
      <protection locked="0"/>
    </xf>
    <xf numFmtId="0" fontId="6" fillId="6" borderId="19" xfId="0" applyFont="1" applyFill="1" applyBorder="1" applyAlignment="1" applyProtection="1">
      <alignment horizontal="left" vertical="center" indent="2"/>
      <protection locked="0"/>
    </xf>
    <xf numFmtId="0" fontId="6" fillId="6" borderId="1" xfId="0" applyFont="1" applyFill="1" applyBorder="1" applyAlignment="1" applyProtection="1">
      <alignment horizontal="left" vertical="center" indent="2"/>
      <protection locked="0"/>
    </xf>
    <xf numFmtId="0" fontId="6" fillId="6" borderId="8" xfId="0" applyFont="1" applyFill="1" applyBorder="1" applyAlignment="1" applyProtection="1">
      <alignment horizontal="left" vertical="center" indent="2"/>
      <protection locked="0"/>
    </xf>
    <xf numFmtId="0" fontId="5" fillId="2" borderId="1"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6" fillId="6" borderId="19" xfId="0" applyFont="1" applyFill="1" applyBorder="1" applyAlignment="1" applyProtection="1">
      <alignment horizontal="left" vertical="center" indent="2" shrinkToFit="1"/>
      <protection locked="0"/>
    </xf>
    <xf numFmtId="0" fontId="6" fillId="6" borderId="1" xfId="0" applyFont="1" applyFill="1" applyBorder="1" applyAlignment="1" applyProtection="1">
      <alignment horizontal="left" vertical="center" indent="2" shrinkToFit="1"/>
      <protection locked="0"/>
    </xf>
    <xf numFmtId="0" fontId="6" fillId="6" borderId="22" xfId="0" applyFont="1" applyFill="1" applyBorder="1" applyAlignment="1" applyProtection="1">
      <alignment horizontal="left" vertical="center" indent="2" shrinkToFit="1"/>
      <protection locked="0"/>
    </xf>
    <xf numFmtId="0" fontId="3" fillId="2" borderId="1" xfId="0" applyFont="1" applyFill="1" applyBorder="1" applyAlignment="1" applyProtection="1">
      <alignment horizontal="center" vertical="center"/>
    </xf>
    <xf numFmtId="0" fontId="11" fillId="2" borderId="0" xfId="0" applyFont="1" applyFill="1" applyBorder="1" applyAlignment="1" applyProtection="1">
      <alignment horizontal="distributed" vertical="center" indent="1"/>
    </xf>
    <xf numFmtId="0" fontId="11" fillId="2" borderId="9" xfId="0" applyFont="1" applyFill="1" applyBorder="1" applyAlignment="1" applyProtection="1">
      <alignment horizontal="distributed" vertical="center" indent="1"/>
    </xf>
    <xf numFmtId="0" fontId="5" fillId="2" borderId="35"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5" fillId="2" borderId="43" xfId="0" applyFont="1" applyFill="1" applyBorder="1" applyAlignment="1" applyProtection="1">
      <alignment horizontal="center" vertical="center" wrapText="1"/>
    </xf>
    <xf numFmtId="0" fontId="5" fillId="6" borderId="3" xfId="0" applyFont="1" applyFill="1" applyBorder="1" applyAlignment="1" applyProtection="1">
      <alignment horizontal="left" vertical="center" indent="1" shrinkToFit="1"/>
      <protection locked="0"/>
    </xf>
    <xf numFmtId="0" fontId="5" fillId="6" borderId="0" xfId="0" applyFont="1" applyFill="1" applyBorder="1" applyAlignment="1" applyProtection="1">
      <alignment horizontal="left" vertical="center" indent="1" shrinkToFit="1"/>
      <protection locked="0"/>
    </xf>
    <xf numFmtId="0" fontId="5" fillId="2" borderId="32" xfId="0" applyFont="1" applyFill="1" applyBorder="1" applyAlignment="1" applyProtection="1">
      <alignment horizontal="center" vertical="center"/>
    </xf>
    <xf numFmtId="0" fontId="3" fillId="2" borderId="28"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11" fillId="2" borderId="0" xfId="0" applyFont="1" applyFill="1" applyBorder="1" applyAlignment="1" applyProtection="1">
      <alignment horizontal="left" vertical="top" indent="2"/>
    </xf>
    <xf numFmtId="0" fontId="11" fillId="2" borderId="9" xfId="0" applyFont="1" applyFill="1" applyBorder="1" applyAlignment="1" applyProtection="1">
      <alignment horizontal="left" vertical="top" indent="2"/>
    </xf>
    <xf numFmtId="0" fontId="26" fillId="7" borderId="0" xfId="0" applyFont="1" applyFill="1" applyBorder="1" applyAlignment="1" applyProtection="1">
      <alignment horizontal="left" vertical="center" shrinkToFit="1"/>
      <protection locked="0"/>
    </xf>
    <xf numFmtId="0" fontId="23" fillId="2" borderId="0" xfId="0" applyFont="1" applyFill="1" applyAlignment="1" applyProtection="1">
      <alignment horizontal="center"/>
    </xf>
    <xf numFmtId="0" fontId="23" fillId="2" borderId="0" xfId="0" applyFont="1" applyFill="1" applyBorder="1" applyAlignment="1" applyProtection="1">
      <alignment shrinkToFit="1"/>
    </xf>
    <xf numFmtId="0" fontId="6" fillId="6" borderId="1" xfId="0" applyFont="1" applyFill="1" applyBorder="1" applyAlignment="1" applyProtection="1">
      <alignment horizontal="left" vertical="center" shrinkToFit="1"/>
      <protection locked="0"/>
    </xf>
    <xf numFmtId="0" fontId="3" fillId="2" borderId="1" xfId="0" applyFont="1" applyFill="1" applyBorder="1" applyAlignment="1" applyProtection="1">
      <alignment horizontal="right" vertical="center"/>
    </xf>
    <xf numFmtId="0" fontId="6" fillId="2" borderId="46"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30" fillId="2" borderId="3" xfId="0" applyFont="1" applyFill="1" applyBorder="1" applyAlignment="1" applyProtection="1">
      <alignment horizontal="center" vertical="center"/>
    </xf>
    <xf numFmtId="0" fontId="30" fillId="2" borderId="24" xfId="0" applyFont="1" applyFill="1" applyBorder="1" applyAlignment="1" applyProtection="1">
      <alignment horizontal="center" vertical="center"/>
    </xf>
    <xf numFmtId="178" fontId="6" fillId="8" borderId="62" xfId="0" applyNumberFormat="1" applyFont="1" applyFill="1" applyBorder="1" applyAlignment="1" applyProtection="1">
      <alignment horizontal="right" vertical="center"/>
      <protection locked="0"/>
    </xf>
    <xf numFmtId="178" fontId="6" fillId="8" borderId="12" xfId="0" applyNumberFormat="1" applyFont="1" applyFill="1" applyBorder="1" applyAlignment="1" applyProtection="1">
      <alignment horizontal="right" vertical="center"/>
      <protection locked="0"/>
    </xf>
    <xf numFmtId="0" fontId="5" fillId="2" borderId="23"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5" fillId="2" borderId="40"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63" xfId="0" applyFont="1" applyFill="1" applyBorder="1" applyAlignment="1" applyProtection="1">
      <alignment horizontal="center" vertical="center"/>
    </xf>
    <xf numFmtId="0" fontId="3" fillId="2" borderId="64" xfId="0" applyFont="1" applyFill="1" applyBorder="1" applyAlignment="1" applyProtection="1">
      <alignment horizontal="center" vertical="center"/>
    </xf>
    <xf numFmtId="0" fontId="3" fillId="2" borderId="85" xfId="0" applyFont="1" applyFill="1" applyBorder="1" applyAlignment="1" applyProtection="1">
      <alignment horizontal="center" vertical="center"/>
    </xf>
    <xf numFmtId="0" fontId="3" fillId="2" borderId="86" xfId="0" applyFont="1" applyFill="1" applyBorder="1" applyAlignment="1" applyProtection="1">
      <alignment horizontal="center" vertical="center"/>
    </xf>
    <xf numFmtId="0" fontId="3" fillId="2" borderId="87" xfId="0" applyFont="1" applyFill="1" applyBorder="1" applyAlignment="1" applyProtection="1">
      <alignment horizontal="center" vertical="center"/>
    </xf>
    <xf numFmtId="0" fontId="5" fillId="2" borderId="46"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5" fillId="2" borderId="48" xfId="0" applyFont="1" applyFill="1" applyBorder="1" applyAlignment="1" applyProtection="1">
      <alignment horizontal="center" vertical="center" wrapText="1"/>
    </xf>
    <xf numFmtId="0" fontId="5" fillId="2" borderId="52" xfId="0" applyFont="1" applyFill="1" applyBorder="1" applyAlignment="1" applyProtection="1">
      <alignment horizontal="center" vertical="center" wrapText="1"/>
    </xf>
    <xf numFmtId="0" fontId="5" fillId="2" borderId="50" xfId="0" applyFont="1" applyFill="1" applyBorder="1" applyAlignment="1" applyProtection="1">
      <alignment horizontal="center" vertical="center"/>
    </xf>
    <xf numFmtId="0" fontId="5" fillId="2" borderId="51" xfId="0" applyFont="1" applyFill="1" applyBorder="1" applyAlignment="1" applyProtection="1">
      <alignment horizontal="center" vertical="center"/>
    </xf>
    <xf numFmtId="0" fontId="5" fillId="2" borderId="55"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6" fillId="8" borderId="12" xfId="0" applyFont="1" applyFill="1" applyBorder="1" applyAlignment="1" applyProtection="1">
      <alignment horizontal="left" vertical="center" indent="1" shrinkToFit="1"/>
      <protection locked="0"/>
    </xf>
    <xf numFmtId="49" fontId="5" fillId="8" borderId="1" xfId="0" applyNumberFormat="1" applyFont="1" applyFill="1" applyBorder="1" applyAlignment="1" applyProtection="1">
      <alignment horizontal="center" vertical="center"/>
      <protection locked="0"/>
    </xf>
    <xf numFmtId="49" fontId="5" fillId="8" borderId="1" xfId="0" applyNumberFormat="1" applyFont="1" applyFill="1" applyBorder="1" applyAlignment="1" applyProtection="1">
      <alignment horizontal="left" vertical="center" indent="1"/>
      <protection locked="0"/>
    </xf>
    <xf numFmtId="0" fontId="5" fillId="2" borderId="19" xfId="0" applyFont="1" applyFill="1" applyBorder="1" applyAlignment="1" applyProtection="1">
      <alignment horizontal="center" vertical="center"/>
    </xf>
    <xf numFmtId="0" fontId="31" fillId="2" borderId="0" xfId="0" applyFont="1" applyFill="1" applyAlignment="1" applyProtection="1">
      <alignment horizontal="center" vertical="center"/>
    </xf>
    <xf numFmtId="0" fontId="5" fillId="2" borderId="26" xfId="0" applyFont="1" applyFill="1" applyBorder="1" applyAlignment="1" applyProtection="1">
      <alignment horizontal="left" vertical="center"/>
    </xf>
    <xf numFmtId="0" fontId="5" fillId="2" borderId="26" xfId="0" applyFont="1" applyFill="1" applyBorder="1" applyAlignment="1" applyProtection="1">
      <alignment horizontal="center" vertical="center"/>
    </xf>
    <xf numFmtId="0" fontId="8" fillId="2" borderId="0" xfId="0" applyFont="1" applyFill="1" applyAlignment="1" applyProtection="1">
      <alignment horizontal="left" vertical="center" indent="1"/>
    </xf>
    <xf numFmtId="0" fontId="6" fillId="6" borderId="70" xfId="0" applyFont="1" applyFill="1" applyBorder="1" applyAlignment="1" applyProtection="1">
      <alignment horizontal="center" vertical="center"/>
      <protection locked="0"/>
    </xf>
    <xf numFmtId="0" fontId="6" fillId="6" borderId="72" xfId="0" applyFont="1" applyFill="1" applyBorder="1" applyAlignment="1" applyProtection="1">
      <alignment horizontal="center" vertical="center"/>
      <protection locked="0"/>
    </xf>
    <xf numFmtId="0" fontId="5" fillId="2" borderId="59" xfId="0" applyFont="1" applyFill="1" applyBorder="1" applyAlignment="1" applyProtection="1">
      <alignment horizontal="center" vertical="center"/>
    </xf>
    <xf numFmtId="0" fontId="5" fillId="2" borderId="60" xfId="0" applyFont="1" applyFill="1" applyBorder="1" applyAlignment="1" applyProtection="1">
      <alignment horizontal="center" vertical="center"/>
    </xf>
    <xf numFmtId="0" fontId="5" fillId="6" borderId="28" xfId="0" applyFont="1" applyFill="1" applyBorder="1" applyAlignment="1" applyProtection="1">
      <alignment horizontal="left" vertical="center" indent="1" shrinkToFit="1"/>
      <protection locked="0"/>
    </xf>
    <xf numFmtId="0" fontId="5" fillId="6" borderId="9" xfId="0" applyFont="1" applyFill="1" applyBorder="1" applyAlignment="1" applyProtection="1">
      <alignment horizontal="left" vertical="center" indent="1" shrinkToFit="1"/>
      <protection locked="0"/>
    </xf>
    <xf numFmtId="0" fontId="5" fillId="6" borderId="59" xfId="0" applyFont="1" applyFill="1" applyBorder="1" applyAlignment="1" applyProtection="1">
      <alignment horizontal="left" vertical="center" indent="1" shrinkToFit="1"/>
      <protection locked="0"/>
    </xf>
    <xf numFmtId="0" fontId="5" fillId="6" borderId="26" xfId="0" applyFont="1" applyFill="1" applyBorder="1" applyAlignment="1" applyProtection="1">
      <alignment horizontal="left" vertical="center" indent="1" shrinkToFit="1"/>
      <protection locked="0"/>
    </xf>
    <xf numFmtId="0" fontId="5" fillId="6" borderId="60" xfId="0" applyFont="1" applyFill="1" applyBorder="1" applyAlignment="1" applyProtection="1">
      <alignment horizontal="left" vertical="center" indent="1" shrinkToFit="1"/>
      <protection locked="0"/>
    </xf>
    <xf numFmtId="0" fontId="5" fillId="2" borderId="69" xfId="0" applyFont="1" applyFill="1" applyBorder="1" applyAlignment="1" applyProtection="1">
      <alignment horizontal="center" vertical="center"/>
    </xf>
    <xf numFmtId="0" fontId="5" fillId="2" borderId="70" xfId="0" applyFont="1" applyFill="1" applyBorder="1" applyAlignment="1" applyProtection="1">
      <alignment horizontal="center" vertical="center"/>
    </xf>
    <xf numFmtId="0" fontId="5" fillId="2" borderId="71" xfId="0" applyFont="1" applyFill="1" applyBorder="1" applyAlignment="1" applyProtection="1">
      <alignment horizontal="center" vertical="center"/>
    </xf>
    <xf numFmtId="0" fontId="5" fillId="2" borderId="72" xfId="0" applyFont="1" applyFill="1" applyBorder="1" applyAlignment="1" applyProtection="1">
      <alignment horizontal="center" vertical="center"/>
    </xf>
    <xf numFmtId="0" fontId="6" fillId="6" borderId="70" xfId="0" applyFont="1" applyFill="1" applyBorder="1" applyAlignment="1" applyProtection="1">
      <alignment horizontal="left" vertical="center" indent="1"/>
      <protection locked="0"/>
    </xf>
    <xf numFmtId="0" fontId="6" fillId="6" borderId="70" xfId="0" applyFont="1" applyFill="1" applyBorder="1" applyAlignment="1" applyProtection="1">
      <alignment vertical="center" shrinkToFit="1"/>
      <protection locked="0"/>
    </xf>
    <xf numFmtId="0" fontId="6" fillId="6" borderId="72" xfId="0" applyFont="1" applyFill="1" applyBorder="1" applyAlignment="1" applyProtection="1">
      <alignment vertical="center" shrinkToFit="1"/>
      <protection locked="0"/>
    </xf>
    <xf numFmtId="0" fontId="5" fillId="2" borderId="73" xfId="0" applyFont="1" applyFill="1" applyBorder="1" applyAlignment="1" applyProtection="1">
      <alignment horizontal="center" vertical="center"/>
    </xf>
    <xf numFmtId="0" fontId="3" fillId="2" borderId="74" xfId="0" applyFont="1" applyFill="1" applyBorder="1" applyAlignment="1" applyProtection="1">
      <alignment horizontal="center" vertical="center"/>
    </xf>
    <xf numFmtId="0" fontId="3" fillId="2" borderId="75" xfId="0" applyFont="1" applyFill="1" applyBorder="1" applyAlignment="1" applyProtection="1">
      <alignment horizontal="center" vertical="center"/>
    </xf>
    <xf numFmtId="0" fontId="3" fillId="2" borderId="76" xfId="0" applyFont="1" applyFill="1" applyBorder="1" applyAlignment="1" applyProtection="1">
      <alignment horizontal="center" vertical="center"/>
    </xf>
    <xf numFmtId="0" fontId="3" fillId="7" borderId="0" xfId="0" applyFont="1" applyFill="1" applyBorder="1" applyAlignment="1" applyProtection="1">
      <alignment horizontal="left" vertical="center" indent="1"/>
      <protection locked="0"/>
    </xf>
    <xf numFmtId="0" fontId="5" fillId="2" borderId="53"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2" xfId="0" applyFont="1" applyFill="1" applyBorder="1" applyAlignment="1" applyProtection="1">
      <alignment horizontal="left" vertical="center"/>
    </xf>
    <xf numFmtId="0" fontId="5" fillId="2" borderId="54"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8" borderId="10" xfId="0" applyFont="1" applyFill="1" applyBorder="1" applyAlignment="1" applyProtection="1">
      <alignment horizontal="left" vertical="center" indent="1" shrinkToFit="1"/>
      <protection locked="0"/>
    </xf>
    <xf numFmtId="0" fontId="5" fillId="2" borderId="37"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6" fillId="6" borderId="32"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49" fontId="5" fillId="8" borderId="22" xfId="0" applyNumberFormat="1" applyFont="1" applyFill="1" applyBorder="1" applyAlignment="1" applyProtection="1">
      <alignment horizontal="left" vertical="center" indent="1"/>
      <protection locked="0"/>
    </xf>
    <xf numFmtId="0" fontId="5" fillId="2" borderId="8" xfId="0" applyFont="1" applyFill="1" applyBorder="1" applyAlignment="1" applyProtection="1">
      <alignment horizontal="center" vertical="center"/>
    </xf>
    <xf numFmtId="181" fontId="6" fillId="8" borderId="38" xfId="0" applyNumberFormat="1" applyFont="1" applyFill="1" applyBorder="1" applyAlignment="1" applyProtection="1">
      <alignment horizontal="center" vertical="center"/>
      <protection locked="0"/>
    </xf>
    <xf numFmtId="178" fontId="6" fillId="2" borderId="62" xfId="0" applyNumberFormat="1" applyFont="1" applyFill="1" applyBorder="1" applyAlignment="1" applyProtection="1">
      <alignment horizontal="right" vertical="center"/>
    </xf>
    <xf numFmtId="178" fontId="6" fillId="2" borderId="12" xfId="0" applyNumberFormat="1" applyFont="1" applyFill="1" applyBorder="1" applyAlignment="1" applyProtection="1">
      <alignment horizontal="right" vertical="center"/>
    </xf>
    <xf numFmtId="182" fontId="6" fillId="6" borderId="38" xfId="0" applyNumberFormat="1" applyFont="1" applyFill="1" applyBorder="1" applyAlignment="1" applyProtection="1">
      <alignment horizontal="center" vertical="center"/>
      <protection locked="0"/>
    </xf>
    <xf numFmtId="0" fontId="14" fillId="2" borderId="18" xfId="0" applyFont="1" applyFill="1" applyBorder="1" applyAlignment="1" applyProtection="1">
      <alignment horizontal="left" vertical="center" wrapText="1" indent="1"/>
    </xf>
    <xf numFmtId="0" fontId="14" fillId="2" borderId="16" xfId="0" applyFont="1" applyFill="1" applyBorder="1" applyAlignment="1" applyProtection="1">
      <alignment horizontal="left" vertical="center" indent="1"/>
    </xf>
    <xf numFmtId="0" fontId="14" fillId="2" borderId="17" xfId="0" applyFont="1" applyFill="1" applyBorder="1" applyAlignment="1" applyProtection="1">
      <alignment horizontal="left" vertical="center" indent="1"/>
    </xf>
    <xf numFmtId="0" fontId="14" fillId="2" borderId="20" xfId="0" applyFont="1" applyFill="1" applyBorder="1" applyAlignment="1" applyProtection="1">
      <alignment horizontal="left" vertical="center" indent="1"/>
    </xf>
    <xf numFmtId="0" fontId="14" fillId="2" borderId="0" xfId="0" applyFont="1" applyFill="1" applyBorder="1" applyAlignment="1" applyProtection="1">
      <alignment horizontal="left" vertical="center" indent="1"/>
    </xf>
    <xf numFmtId="0" fontId="14" fillId="2" borderId="9" xfId="0" applyFont="1" applyFill="1" applyBorder="1" applyAlignment="1" applyProtection="1">
      <alignment horizontal="left" vertical="center" indent="1"/>
    </xf>
    <xf numFmtId="0" fontId="14" fillId="2" borderId="21" xfId="0" applyFont="1" applyFill="1" applyBorder="1" applyAlignment="1" applyProtection="1">
      <alignment horizontal="left" vertical="center" indent="1"/>
    </xf>
    <xf numFmtId="0" fontId="14" fillId="2" borderId="3" xfId="0" applyFont="1" applyFill="1" applyBorder="1" applyAlignment="1" applyProtection="1">
      <alignment horizontal="left" vertical="center" indent="1"/>
    </xf>
    <xf numFmtId="0" fontId="14" fillId="2" borderId="7" xfId="0" applyFont="1" applyFill="1" applyBorder="1" applyAlignment="1" applyProtection="1">
      <alignment horizontal="left" vertical="center" indent="1"/>
    </xf>
    <xf numFmtId="0" fontId="6" fillId="8" borderId="19" xfId="0" applyFont="1" applyFill="1" applyBorder="1" applyAlignment="1" applyProtection="1">
      <alignment horizontal="left" vertical="center" indent="1"/>
      <protection locked="0"/>
    </xf>
    <xf numFmtId="0" fontId="6" fillId="8" borderId="1" xfId="0" applyFont="1" applyFill="1" applyBorder="1" applyAlignment="1" applyProtection="1">
      <alignment horizontal="left" vertical="center" indent="1"/>
      <protection locked="0"/>
    </xf>
    <xf numFmtId="0" fontId="6" fillId="8" borderId="22" xfId="0" applyFont="1" applyFill="1" applyBorder="1" applyAlignment="1" applyProtection="1">
      <alignment horizontal="left" vertical="center" indent="1"/>
      <protection locked="0"/>
    </xf>
    <xf numFmtId="0" fontId="3" fillId="2" borderId="19"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178" fontId="6" fillId="8" borderId="55" xfId="0" applyNumberFormat="1" applyFont="1" applyFill="1" applyBorder="1" applyAlignment="1" applyProtection="1">
      <alignment horizontal="right" vertical="center"/>
      <protection locked="0"/>
    </xf>
    <xf numFmtId="0" fontId="5" fillId="2" borderId="18"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5" fillId="2" borderId="42" xfId="0" applyFont="1" applyFill="1" applyBorder="1" applyAlignment="1" applyProtection="1">
      <alignment horizontal="center" vertical="center" wrapText="1"/>
    </xf>
    <xf numFmtId="0" fontId="5" fillId="2" borderId="40" xfId="0" applyFont="1" applyFill="1" applyBorder="1" applyAlignment="1" applyProtection="1">
      <alignment horizontal="center" vertical="center" wrapText="1"/>
    </xf>
    <xf numFmtId="0" fontId="5" fillId="2" borderId="41"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xf>
    <xf numFmtId="0" fontId="5" fillId="2" borderId="42" xfId="0" applyFont="1"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3" fillId="2" borderId="56" xfId="0" applyFont="1" applyFill="1" applyBorder="1" applyAlignment="1" applyProtection="1">
      <alignment horizontal="center" vertical="center"/>
    </xf>
    <xf numFmtId="0" fontId="3" fillId="2" borderId="33" xfId="0" applyFont="1" applyFill="1" applyBorder="1" applyAlignment="1" applyProtection="1">
      <alignment horizontal="center" vertical="center"/>
    </xf>
    <xf numFmtId="0" fontId="3" fillId="2" borderId="57"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58" xfId="0" applyFont="1" applyFill="1" applyBorder="1" applyAlignment="1" applyProtection="1">
      <alignment horizontal="center" vertical="center"/>
    </xf>
    <xf numFmtId="0" fontId="3" fillId="2" borderId="73" xfId="0" applyFont="1" applyFill="1" applyBorder="1" applyAlignment="1" applyProtection="1">
      <alignment horizontal="center" vertical="center"/>
    </xf>
    <xf numFmtId="0" fontId="3" fillId="2" borderId="70" xfId="0" applyFont="1" applyFill="1" applyBorder="1" applyAlignment="1" applyProtection="1">
      <alignment horizontal="center" vertical="center"/>
    </xf>
    <xf numFmtId="0" fontId="3" fillId="2" borderId="72" xfId="0" applyFont="1" applyFill="1" applyBorder="1" applyAlignment="1" applyProtection="1">
      <alignment horizontal="center" vertical="center"/>
    </xf>
    <xf numFmtId="0" fontId="6" fillId="6" borderId="19" xfId="0" applyFont="1" applyFill="1" applyBorder="1" applyAlignment="1" applyProtection="1">
      <alignment horizontal="left" vertical="center" indent="1"/>
      <protection locked="0"/>
    </xf>
    <xf numFmtId="0" fontId="6" fillId="6" borderId="1" xfId="0" applyFont="1" applyFill="1" applyBorder="1" applyAlignment="1" applyProtection="1">
      <alignment horizontal="left" vertical="center" indent="1"/>
      <protection locked="0"/>
    </xf>
    <xf numFmtId="0" fontId="6" fillId="6" borderId="22" xfId="0" applyFont="1" applyFill="1" applyBorder="1" applyAlignment="1" applyProtection="1">
      <alignment horizontal="left" vertical="center" indent="1"/>
      <protection locked="0"/>
    </xf>
    <xf numFmtId="0" fontId="6" fillId="2" borderId="84" xfId="0" applyFont="1" applyFill="1" applyBorder="1" applyAlignment="1" applyProtection="1">
      <alignment horizontal="center" vertical="center"/>
      <protection locked="0"/>
    </xf>
    <xf numFmtId="0" fontId="32" fillId="2" borderId="52" xfId="0" applyFont="1" applyFill="1" applyBorder="1" applyAlignment="1" applyProtection="1">
      <alignment horizontal="left" vertical="center" shrinkToFit="1"/>
    </xf>
    <xf numFmtId="0" fontId="32" fillId="2" borderId="50" xfId="0" applyFont="1" applyFill="1" applyBorder="1" applyAlignment="1" applyProtection="1">
      <alignment horizontal="left" vertical="center" shrinkToFit="1"/>
    </xf>
    <xf numFmtId="0" fontId="32" fillId="2" borderId="51" xfId="0" applyFont="1" applyFill="1" applyBorder="1" applyAlignment="1" applyProtection="1">
      <alignment horizontal="left" vertical="center" shrinkToFit="1"/>
    </xf>
    <xf numFmtId="0" fontId="32" fillId="2" borderId="25"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0" fontId="32" fillId="2" borderId="7" xfId="0" applyFont="1" applyFill="1" applyBorder="1" applyAlignment="1" applyProtection="1">
      <alignment horizontal="left" vertical="center"/>
    </xf>
    <xf numFmtId="0" fontId="11" fillId="2" borderId="52" xfId="0" applyFont="1" applyFill="1" applyBorder="1" applyAlignment="1" applyProtection="1">
      <alignment horizontal="left" vertical="center" wrapText="1"/>
    </xf>
    <xf numFmtId="0" fontId="11" fillId="2" borderId="50" xfId="0" applyFont="1" applyFill="1" applyBorder="1" applyAlignment="1" applyProtection="1">
      <alignment horizontal="left" vertical="center" wrapText="1"/>
    </xf>
    <xf numFmtId="0" fontId="11" fillId="2" borderId="51" xfId="0" applyFont="1" applyFill="1" applyBorder="1" applyAlignment="1" applyProtection="1">
      <alignment horizontal="left" vertical="center" wrapText="1"/>
    </xf>
    <xf numFmtId="0" fontId="11" fillId="2" borderId="28"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9" xfId="0" applyFont="1" applyFill="1" applyBorder="1" applyAlignment="1" applyProtection="1">
      <alignment horizontal="left" vertical="center" wrapText="1"/>
    </xf>
    <xf numFmtId="0" fontId="5" fillId="2" borderId="24" xfId="0" applyFont="1" applyFill="1" applyBorder="1" applyAlignment="1" applyProtection="1">
      <alignment horizontal="center" vertical="center"/>
    </xf>
    <xf numFmtId="0" fontId="3" fillId="2" borderId="29" xfId="0" applyFont="1" applyFill="1" applyBorder="1" applyAlignment="1" applyProtection="1">
      <alignment vertical="center"/>
    </xf>
    <xf numFmtId="0" fontId="0" fillId="0" borderId="56" xfId="0" applyBorder="1" applyAlignment="1" applyProtection="1">
      <alignment vertical="center"/>
    </xf>
    <xf numFmtId="0" fontId="0" fillId="0" borderId="33" xfId="0" applyBorder="1" applyAlignment="1" applyProtection="1">
      <alignment vertical="center"/>
    </xf>
    <xf numFmtId="0" fontId="0" fillId="0" borderId="57" xfId="0" applyBorder="1" applyAlignment="1" applyProtection="1">
      <alignment vertical="center"/>
    </xf>
    <xf numFmtId="0" fontId="0" fillId="0" borderId="30" xfId="0" applyBorder="1" applyAlignment="1" applyProtection="1">
      <alignment vertical="center"/>
    </xf>
    <xf numFmtId="0" fontId="0" fillId="0" borderId="58" xfId="0" applyBorder="1" applyAlignment="1" applyProtection="1">
      <alignment vertical="center"/>
    </xf>
    <xf numFmtId="0" fontId="30" fillId="2" borderId="40" xfId="0" applyFont="1" applyFill="1" applyBorder="1" applyAlignment="1" applyProtection="1">
      <alignment horizontal="center" vertical="center"/>
    </xf>
    <xf numFmtId="0" fontId="30" fillId="2" borderId="41" xfId="0" applyFont="1" applyFill="1" applyBorder="1" applyAlignment="1" applyProtection="1">
      <alignment horizontal="center" vertical="center"/>
    </xf>
    <xf numFmtId="0" fontId="3" fillId="2" borderId="83" xfId="0" applyFont="1" applyFill="1" applyBorder="1" applyAlignment="1" applyProtection="1">
      <alignment horizontal="center" vertical="center"/>
    </xf>
    <xf numFmtId="0" fontId="5" fillId="2" borderId="82" xfId="0" applyFont="1" applyFill="1" applyBorder="1" applyAlignment="1" applyProtection="1">
      <alignment horizontal="center" vertical="center" wrapText="1"/>
    </xf>
    <xf numFmtId="0" fontId="6" fillId="6" borderId="73" xfId="0" applyFont="1" applyFill="1" applyBorder="1" applyAlignment="1" applyProtection="1">
      <alignment horizontal="left" vertical="center" indent="1" shrinkToFit="1"/>
      <protection locked="0"/>
    </xf>
    <xf numFmtId="0" fontId="6" fillId="6" borderId="70" xfId="0" applyFont="1" applyFill="1" applyBorder="1" applyAlignment="1" applyProtection="1">
      <alignment horizontal="left" vertical="center" indent="1" shrinkToFit="1"/>
      <protection locked="0"/>
    </xf>
    <xf numFmtId="0" fontId="6" fillId="6" borderId="72" xfId="0" applyFont="1" applyFill="1" applyBorder="1" applyAlignment="1" applyProtection="1">
      <alignment horizontal="left" vertical="center" indent="1" shrinkToFit="1"/>
      <protection locked="0"/>
    </xf>
    <xf numFmtId="0" fontId="5" fillId="2" borderId="73" xfId="0" applyFont="1" applyFill="1" applyBorder="1" applyAlignment="1" applyProtection="1">
      <alignment horizontal="center" vertical="center" shrinkToFit="1"/>
    </xf>
    <xf numFmtId="0" fontId="5" fillId="2" borderId="70" xfId="0" applyFont="1" applyFill="1" applyBorder="1" applyAlignment="1" applyProtection="1">
      <alignment horizontal="center" vertical="center" shrinkToFit="1"/>
    </xf>
    <xf numFmtId="0" fontId="5" fillId="2" borderId="72" xfId="0" applyFont="1" applyFill="1" applyBorder="1" applyAlignment="1" applyProtection="1">
      <alignment horizontal="center" vertical="center" shrinkToFit="1"/>
    </xf>
    <xf numFmtId="0" fontId="6" fillId="6" borderId="73" xfId="0" applyFont="1" applyFill="1" applyBorder="1" applyAlignment="1" applyProtection="1">
      <alignment horizontal="left" vertical="center" indent="1"/>
      <protection locked="0"/>
    </xf>
    <xf numFmtId="0" fontId="6" fillId="6" borderId="72" xfId="0" applyFont="1" applyFill="1" applyBorder="1" applyAlignment="1" applyProtection="1">
      <alignment horizontal="left" vertical="center" indent="1"/>
      <protection locked="0"/>
    </xf>
    <xf numFmtId="0" fontId="6" fillId="2" borderId="0" xfId="0" applyFont="1" applyFill="1" applyAlignment="1" applyProtection="1">
      <alignment horizontal="left" vertical="center" wrapText="1"/>
    </xf>
  </cellXfs>
  <cellStyles count="2">
    <cellStyle name="ハイパーリンク" xfId="1" builtinId="8"/>
    <cellStyle name="標準" xfId="0" builtinId="0"/>
  </cellStyles>
  <dxfs count="6">
    <dxf>
      <font>
        <b/>
        <i val="0"/>
        <u/>
        <color rgb="FFFF0000"/>
      </font>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0000FF"/>
        </patternFill>
      </fill>
    </dxf>
  </dxfs>
  <tableStyles count="0" defaultTableStyle="TableStyleMedium2" defaultPivotStyle="PivotStyleLight16"/>
  <colors>
    <mruColors>
      <color rgb="FFFFFFCC"/>
      <color rgb="FF0000FF"/>
      <color rgb="FF0033CC"/>
      <color rgb="FFFFCCFF"/>
      <color rgb="FFCCFFFF"/>
      <color rgb="FF00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190500</xdr:colOff>
      <xdr:row>38</xdr:row>
      <xdr:rowOff>49389</xdr:rowOff>
    </xdr:from>
    <xdr:to>
      <xdr:col>21</xdr:col>
      <xdr:colOff>84667</xdr:colOff>
      <xdr:row>39</xdr:row>
      <xdr:rowOff>246945</xdr:rowOff>
    </xdr:to>
    <xdr:sp macro="" textlink="">
      <xdr:nvSpPr>
        <xdr:cNvPr id="2" name="右中かっこ 1">
          <a:extLst>
            <a:ext uri="{FF2B5EF4-FFF2-40B4-BE49-F238E27FC236}">
              <a16:creationId xmlns:a16="http://schemas.microsoft.com/office/drawing/2014/main" id="{6AFBEBAB-518B-4B57-B294-B45591898F73}"/>
            </a:ext>
          </a:extLst>
        </xdr:cNvPr>
        <xdr:cNvSpPr/>
      </xdr:nvSpPr>
      <xdr:spPr>
        <a:xfrm>
          <a:off x="5383389" y="10696222"/>
          <a:ext cx="162278" cy="500945"/>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roup@ainu-upopoy.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83139-4527-43D5-82F5-C8F51F1F8F37}">
  <sheetPr>
    <pageSetUpPr fitToPage="1"/>
  </sheetPr>
  <dimension ref="A1:BF55"/>
  <sheetViews>
    <sheetView tabSelected="1" view="pageBreakPreview" topLeftCell="A43" zoomScale="90" zoomScaleNormal="90" zoomScaleSheetLayoutView="90" workbookViewId="0">
      <pane xSplit="34" topLeftCell="AI1" activePane="topRight" state="frozen"/>
      <selection pane="topRight" activeCell="A52" sqref="A52"/>
    </sheetView>
  </sheetViews>
  <sheetFormatPr defaultColWidth="3.08203125" defaultRowHeight="18" customHeight="1"/>
  <cols>
    <col min="1" max="4" width="3" style="3" customWidth="1"/>
    <col min="5" max="24" width="3.5" style="3" customWidth="1"/>
    <col min="25" max="25" width="4.08203125" style="3" customWidth="1"/>
    <col min="26" max="34" width="3.5" style="3" customWidth="1"/>
    <col min="35" max="35" width="100.58203125" style="2" customWidth="1"/>
    <col min="36" max="42" width="6.58203125" style="2" customWidth="1"/>
    <col min="43" max="43" width="6.58203125" style="89" customWidth="1"/>
    <col min="44" max="45" width="6.58203125" style="80" customWidth="1"/>
    <col min="46" max="46" width="6.58203125" style="81" customWidth="1"/>
    <col min="47" max="47" width="6.58203125" style="82" customWidth="1"/>
    <col min="48" max="48" width="6.75" style="82" customWidth="1"/>
    <col min="49" max="49" width="7.58203125" style="82" customWidth="1"/>
    <col min="50" max="57" width="6.58203125" style="82" customWidth="1"/>
    <col min="58" max="58" width="3.08203125" style="82"/>
    <col min="59" max="16384" width="3.08203125" style="3"/>
  </cols>
  <sheetData>
    <row r="1" spans="1:52" ht="24.75" customHeight="1">
      <c r="A1" s="162" t="str">
        <f>IF(AZ4=1,"",IF(AW2=1,AX2,""))</f>
        <v/>
      </c>
      <c r="B1" s="162"/>
      <c r="C1" s="162"/>
      <c r="D1" s="162"/>
      <c r="E1" s="162"/>
      <c r="F1" s="162"/>
      <c r="G1" s="162"/>
      <c r="H1" s="162"/>
      <c r="I1" s="162"/>
      <c r="J1" s="162"/>
      <c r="K1" s="162"/>
      <c r="L1" s="162"/>
      <c r="M1" s="162"/>
      <c r="N1" s="162"/>
      <c r="O1" s="162"/>
      <c r="P1" s="162"/>
      <c r="Q1" s="162"/>
      <c r="R1" s="162"/>
      <c r="S1" s="1"/>
      <c r="T1" s="1"/>
      <c r="U1" s="1"/>
      <c r="V1" s="1"/>
      <c r="W1" s="1"/>
      <c r="X1" s="1"/>
      <c r="Y1" s="1"/>
      <c r="Z1" s="1"/>
      <c r="AA1" s="1"/>
      <c r="AB1" s="1"/>
      <c r="AC1" s="1"/>
      <c r="AD1" s="1"/>
      <c r="AE1" s="1"/>
      <c r="AF1" s="1"/>
      <c r="AG1" s="1"/>
      <c r="AH1" s="1"/>
      <c r="AJ1" s="45" t="s">
        <v>81</v>
      </c>
      <c r="AS1" s="80" t="s">
        <v>242</v>
      </c>
    </row>
    <row r="2" spans="1:52" ht="27" customHeight="1">
      <c r="A2" s="196" t="s">
        <v>476</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J2" s="45"/>
      <c r="AS2" s="80" t="str">
        <f>AS4&amp;AT4&amp;AU4&amp;AS5&amp;AT5&amp;AU5&amp;AS6&amp;AT6&amp;AU6&amp;AV6&amp;AS7&amp;AT7&amp;AU7&amp;AS8&amp;AT8&amp;AU8&amp;AS9&amp;AT9&amp;AU9&amp;AS12&amp;AY24</f>
        <v>nnnnnnnnnnnnnnnnnnnnn</v>
      </c>
      <c r="AT2" s="80"/>
      <c r="AU2" s="81"/>
      <c r="AV2" s="81"/>
      <c r="AW2" s="80">
        <f>IF(ISERROR(FIND("n",AS2))=TRUE,0,1)</f>
        <v>1</v>
      </c>
      <c r="AX2" s="83" t="s">
        <v>252</v>
      </c>
    </row>
    <row r="3" spans="1:52" ht="3.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J3" s="45"/>
      <c r="AT3" s="80"/>
      <c r="AU3" s="81"/>
      <c r="AW3" s="83"/>
    </row>
    <row r="4" spans="1:52" ht="24" customHeight="1" thickBot="1">
      <c r="A4" s="64" t="s">
        <v>255</v>
      </c>
      <c r="H4" s="5"/>
      <c r="I4" s="5"/>
      <c r="J4" s="5"/>
      <c r="K4" s="5"/>
      <c r="L4" s="5"/>
      <c r="M4" s="5"/>
      <c r="N4" s="5"/>
      <c r="O4" s="5"/>
      <c r="P4" s="5"/>
      <c r="Q4" s="5"/>
      <c r="R4" s="5"/>
      <c r="S4" s="5"/>
      <c r="T4" s="5"/>
      <c r="U4" s="5"/>
      <c r="V4" s="5"/>
      <c r="W4" s="5"/>
      <c r="Y4" s="197" t="s">
        <v>0</v>
      </c>
      <c r="Z4" s="197"/>
      <c r="AA4" s="198" t="s">
        <v>2</v>
      </c>
      <c r="AB4" s="198"/>
      <c r="AC4" s="74"/>
      <c r="AD4" s="6" t="s">
        <v>3</v>
      </c>
      <c r="AE4" s="74"/>
      <c r="AF4" s="6" t="s">
        <v>17</v>
      </c>
      <c r="AG4" s="74"/>
      <c r="AH4" s="6" t="s">
        <v>5</v>
      </c>
      <c r="AQ4" s="2"/>
      <c r="AR4" s="79"/>
      <c r="AS4" s="79" t="str">
        <f>IF(AC4="","n",0)</f>
        <v>n</v>
      </c>
      <c r="AT4" s="79" t="str">
        <f>IF(AE4="","n",0)</f>
        <v>n</v>
      </c>
      <c r="AU4" s="80" t="str">
        <f>IF(AG4="","n",0)</f>
        <v>n</v>
      </c>
      <c r="AW4" s="83" t="str">
        <f>LEFT(AS2,21)</f>
        <v>nnnnnnnnnnnnnnnnnnnnn</v>
      </c>
      <c r="AZ4" s="80">
        <f>IF(ISERROR(FIND("0",AW4))=TRUE,1,0)</f>
        <v>1</v>
      </c>
    </row>
    <row r="5" spans="1:52" ht="24" customHeight="1" thickBot="1">
      <c r="A5" s="221" t="s">
        <v>1</v>
      </c>
      <c r="B5" s="222"/>
      <c r="C5" s="222"/>
      <c r="D5" s="223"/>
      <c r="E5" s="222" t="s">
        <v>2</v>
      </c>
      <c r="F5" s="222"/>
      <c r="G5" s="75"/>
      <c r="H5" s="7" t="s">
        <v>3</v>
      </c>
      <c r="I5" s="75"/>
      <c r="J5" s="7" t="s">
        <v>4</v>
      </c>
      <c r="K5" s="75"/>
      <c r="L5" s="7" t="s">
        <v>5</v>
      </c>
      <c r="M5" s="224" t="str">
        <f>AP5</f>
        <v/>
      </c>
      <c r="N5" s="224"/>
      <c r="O5" s="8"/>
      <c r="P5" s="75"/>
      <c r="Q5" s="8" t="s">
        <v>6</v>
      </c>
      <c r="R5" s="76"/>
      <c r="S5" s="8" t="s">
        <v>7</v>
      </c>
      <c r="T5" s="8" t="s">
        <v>8</v>
      </c>
      <c r="U5" s="75"/>
      <c r="V5" s="8" t="s">
        <v>6</v>
      </c>
      <c r="W5" s="76"/>
      <c r="X5" s="8" t="s">
        <v>9</v>
      </c>
      <c r="Y5" s="8"/>
      <c r="Z5" s="8"/>
      <c r="AA5" s="8"/>
      <c r="AB5" s="8"/>
      <c r="AC5" s="8"/>
      <c r="AD5" s="8"/>
      <c r="AE5" s="8"/>
      <c r="AF5" s="8"/>
      <c r="AG5" s="8"/>
      <c r="AH5" s="9"/>
      <c r="AJ5" s="90" t="e">
        <f>VALUE("R"&amp;+G5&amp;+"."&amp;+I5&amp;+"."&amp;+K5)</f>
        <v>#VALUE!</v>
      </c>
      <c r="AK5" s="2" t="e">
        <f>WEEKDAY(AJ5,11)</f>
        <v>#VALUE!</v>
      </c>
      <c r="AL5" s="2">
        <v>1</v>
      </c>
      <c r="AM5" s="2" t="s">
        <v>48</v>
      </c>
      <c r="AN5" s="2" t="e">
        <f>VLOOKUP(AK5,AL5:AM11,2,FALSE)</f>
        <v>#VALUE!</v>
      </c>
      <c r="AO5" s="2" t="b">
        <f>ISERROR(AN5)</f>
        <v>1</v>
      </c>
      <c r="AP5" s="2" t="str">
        <f>IF(AO5=FALSE,"("&amp;AN5&amp;")","")</f>
        <v/>
      </c>
      <c r="AQ5" s="2" t="str">
        <f>IF(AO5=FALSE,AN5,"")</f>
        <v/>
      </c>
      <c r="AR5" s="79"/>
      <c r="AS5" s="80" t="str">
        <f>IF(G5="","n",0)</f>
        <v>n</v>
      </c>
      <c r="AT5" s="79" t="str">
        <f>IF(I5="","n",0)</f>
        <v>n</v>
      </c>
      <c r="AU5" s="80" t="str">
        <f>IF(K5="","n",0)</f>
        <v>n</v>
      </c>
      <c r="AV5" s="80"/>
      <c r="AW5" s="80">
        <f>LEN(AS2)</f>
        <v>21</v>
      </c>
    </row>
    <row r="6" spans="1:52" ht="18.75" customHeight="1">
      <c r="A6" s="225" t="s">
        <v>10</v>
      </c>
      <c r="B6" s="226"/>
      <c r="C6" s="226"/>
      <c r="D6" s="227"/>
      <c r="E6" s="228"/>
      <c r="F6" s="228"/>
      <c r="G6" s="228"/>
      <c r="H6" s="228"/>
      <c r="I6" s="228"/>
      <c r="J6" s="228"/>
      <c r="K6" s="228"/>
      <c r="L6" s="228"/>
      <c r="M6" s="228"/>
      <c r="N6" s="228"/>
      <c r="O6" s="228"/>
      <c r="P6" s="228"/>
      <c r="Q6" s="228"/>
      <c r="R6" s="228"/>
      <c r="S6" s="228"/>
      <c r="T6" s="228"/>
      <c r="U6" s="228"/>
      <c r="V6" s="229" t="s">
        <v>71</v>
      </c>
      <c r="W6" s="229"/>
      <c r="X6" s="229"/>
      <c r="Y6" s="229"/>
      <c r="Z6" s="229" t="s">
        <v>11</v>
      </c>
      <c r="AA6" s="229"/>
      <c r="AB6" s="229"/>
      <c r="AC6" s="229"/>
      <c r="AD6" s="230" t="s">
        <v>12</v>
      </c>
      <c r="AE6" s="231"/>
      <c r="AF6" s="231"/>
      <c r="AG6" s="231"/>
      <c r="AH6" s="232"/>
      <c r="AJ6" s="91">
        <f>TIME(P5,R5,0)</f>
        <v>0</v>
      </c>
      <c r="AL6" s="2">
        <v>2</v>
      </c>
      <c r="AM6" s="2" t="s">
        <v>49</v>
      </c>
      <c r="AS6" s="80" t="str">
        <f>IF(P5="","n",0)</f>
        <v>n</v>
      </c>
      <c r="AT6" s="80" t="str">
        <f>IF(R5="","n",0)</f>
        <v>n</v>
      </c>
      <c r="AU6" s="80" t="str">
        <f>IF(U5="","n",0)</f>
        <v>n</v>
      </c>
      <c r="AV6" s="80" t="str">
        <f>IF(W5="","n",0)</f>
        <v>n</v>
      </c>
    </row>
    <row r="7" spans="1:52" ht="27" customHeight="1">
      <c r="A7" s="189" t="s">
        <v>67</v>
      </c>
      <c r="B7" s="190"/>
      <c r="C7" s="190"/>
      <c r="D7" s="191"/>
      <c r="E7" s="192"/>
      <c r="F7" s="192"/>
      <c r="G7" s="192"/>
      <c r="H7" s="192"/>
      <c r="I7" s="192"/>
      <c r="J7" s="192"/>
      <c r="K7" s="192"/>
      <c r="L7" s="192"/>
      <c r="M7" s="192"/>
      <c r="N7" s="192"/>
      <c r="O7" s="192"/>
      <c r="P7" s="192"/>
      <c r="Q7" s="192"/>
      <c r="R7" s="192"/>
      <c r="S7" s="192"/>
      <c r="T7" s="192"/>
      <c r="U7" s="192"/>
      <c r="V7" s="237"/>
      <c r="W7" s="237"/>
      <c r="X7" s="237"/>
      <c r="Y7" s="237"/>
      <c r="Z7" s="240"/>
      <c r="AA7" s="240"/>
      <c r="AB7" s="240"/>
      <c r="AC7" s="240"/>
      <c r="AD7" s="241" t="s">
        <v>243</v>
      </c>
      <c r="AE7" s="242"/>
      <c r="AF7" s="242"/>
      <c r="AG7" s="242"/>
      <c r="AH7" s="243"/>
      <c r="AJ7" s="91">
        <f>TIME(U5,W5,0)</f>
        <v>0</v>
      </c>
      <c r="AL7" s="2">
        <v>3</v>
      </c>
      <c r="AM7" s="2" t="s">
        <v>50</v>
      </c>
      <c r="AS7" s="80" t="str">
        <f>IF(E6="","n",0)</f>
        <v>n</v>
      </c>
      <c r="AT7" s="80" t="str">
        <f>IF(E7="","n",0)</f>
        <v>n</v>
      </c>
      <c r="AU7" s="80" t="str">
        <f>IF(V7="","n",0)</f>
        <v>n</v>
      </c>
    </row>
    <row r="8" spans="1:52" ht="24" customHeight="1">
      <c r="A8" s="127" t="s">
        <v>68</v>
      </c>
      <c r="B8" s="128"/>
      <c r="C8" s="128"/>
      <c r="D8" s="129"/>
      <c r="E8" s="10" t="s">
        <v>14</v>
      </c>
      <c r="F8" s="193"/>
      <c r="G8" s="193"/>
      <c r="H8" s="11" t="s">
        <v>15</v>
      </c>
      <c r="I8" s="194"/>
      <c r="J8" s="194"/>
      <c r="K8" s="194"/>
      <c r="L8" s="12"/>
      <c r="M8" s="98" t="s">
        <v>16</v>
      </c>
      <c r="N8" s="99"/>
      <c r="O8" s="194"/>
      <c r="P8" s="194"/>
      <c r="Q8" s="194"/>
      <c r="R8" s="194"/>
      <c r="S8" s="194"/>
      <c r="T8" s="194"/>
      <c r="U8" s="235"/>
      <c r="V8" s="253" t="s">
        <v>13</v>
      </c>
      <c r="W8" s="254"/>
      <c r="X8" s="255"/>
      <c r="Y8" s="250"/>
      <c r="Z8" s="251"/>
      <c r="AA8" s="251"/>
      <c r="AB8" s="251"/>
      <c r="AC8" s="252"/>
      <c r="AD8" s="244"/>
      <c r="AE8" s="245"/>
      <c r="AF8" s="245"/>
      <c r="AG8" s="245"/>
      <c r="AH8" s="246"/>
      <c r="AL8" s="2">
        <v>4</v>
      </c>
      <c r="AM8" s="2" t="s">
        <v>51</v>
      </c>
      <c r="AS8" s="80" t="str">
        <f>IF(F8="","n",0)</f>
        <v>n</v>
      </c>
      <c r="AT8" s="80" t="str">
        <f>IF(I8="","n",0)</f>
        <v>n</v>
      </c>
      <c r="AU8" s="80" t="str">
        <f>IF(O8="","n",0)</f>
        <v>n</v>
      </c>
    </row>
    <row r="9" spans="1:52" ht="24" customHeight="1">
      <c r="A9" s="133"/>
      <c r="B9" s="134"/>
      <c r="C9" s="134"/>
      <c r="D9" s="135"/>
      <c r="E9" s="155" t="s">
        <v>77</v>
      </c>
      <c r="F9" s="143"/>
      <c r="G9" s="96"/>
      <c r="H9" s="97"/>
      <c r="I9" s="97"/>
      <c r="J9" s="97"/>
      <c r="K9" s="97"/>
      <c r="L9" s="97"/>
      <c r="M9" s="97"/>
      <c r="N9" s="97"/>
      <c r="O9" s="97"/>
      <c r="P9" s="97"/>
      <c r="Q9" s="97"/>
      <c r="R9" s="97"/>
      <c r="S9" s="97"/>
      <c r="T9" s="98" t="s">
        <v>26</v>
      </c>
      <c r="U9" s="99"/>
      <c r="V9" s="100"/>
      <c r="W9" s="101"/>
      <c r="X9" s="101"/>
      <c r="Y9" s="101"/>
      <c r="Z9" s="101"/>
      <c r="AA9" s="101"/>
      <c r="AB9" s="101"/>
      <c r="AC9" s="102"/>
      <c r="AD9" s="247"/>
      <c r="AE9" s="248"/>
      <c r="AF9" s="248"/>
      <c r="AG9" s="248"/>
      <c r="AH9" s="249"/>
      <c r="AL9" s="2">
        <v>5</v>
      </c>
      <c r="AM9" s="2" t="s">
        <v>52</v>
      </c>
      <c r="AS9" s="80" t="str">
        <f>IF(G9="","n",0)</f>
        <v>n</v>
      </c>
      <c r="AT9" s="80" t="str">
        <f>IF(Y8="","n",0)</f>
        <v>n</v>
      </c>
      <c r="AU9" s="80" t="str">
        <f>IF(V9="","n",0)</f>
        <v>n</v>
      </c>
    </row>
    <row r="10" spans="1:52" ht="15" customHeight="1">
      <c r="A10" s="127" t="s">
        <v>69</v>
      </c>
      <c r="B10" s="128"/>
      <c r="C10" s="128"/>
      <c r="D10" s="129"/>
      <c r="E10" s="127" t="s">
        <v>72</v>
      </c>
      <c r="F10" s="128"/>
      <c r="G10" s="173"/>
      <c r="H10" s="257" t="s">
        <v>73</v>
      </c>
      <c r="I10" s="104"/>
      <c r="J10" s="258"/>
      <c r="K10" s="257" t="s">
        <v>74</v>
      </c>
      <c r="L10" s="104"/>
      <c r="M10" s="258"/>
      <c r="N10" s="262" t="s">
        <v>18</v>
      </c>
      <c r="O10" s="128"/>
      <c r="P10" s="173"/>
      <c r="Q10" s="257" t="s">
        <v>75</v>
      </c>
      <c r="R10" s="104"/>
      <c r="S10" s="258"/>
      <c r="T10" s="257" t="s">
        <v>80</v>
      </c>
      <c r="U10" s="104"/>
      <c r="V10" s="258"/>
      <c r="W10" s="262" t="s">
        <v>19</v>
      </c>
      <c r="X10" s="128"/>
      <c r="Y10" s="173"/>
      <c r="Z10" s="262" t="s">
        <v>76</v>
      </c>
      <c r="AA10" s="128"/>
      <c r="AB10" s="173"/>
      <c r="AC10" s="262" t="s">
        <v>20</v>
      </c>
      <c r="AD10" s="128"/>
      <c r="AE10" s="128"/>
      <c r="AF10" s="173"/>
      <c r="AG10" s="290"/>
      <c r="AH10" s="291"/>
      <c r="AL10" s="2">
        <v>6</v>
      </c>
      <c r="AM10" s="2" t="s">
        <v>53</v>
      </c>
      <c r="AT10" s="80"/>
      <c r="AU10" s="81"/>
    </row>
    <row r="11" spans="1:52" ht="15" customHeight="1">
      <c r="A11" s="130"/>
      <c r="B11" s="131"/>
      <c r="C11" s="131"/>
      <c r="D11" s="132"/>
      <c r="E11" s="174"/>
      <c r="F11" s="175"/>
      <c r="G11" s="176"/>
      <c r="H11" s="259"/>
      <c r="I11" s="260"/>
      <c r="J11" s="261"/>
      <c r="K11" s="259"/>
      <c r="L11" s="260"/>
      <c r="M11" s="261"/>
      <c r="N11" s="263"/>
      <c r="O11" s="175"/>
      <c r="P11" s="176"/>
      <c r="Q11" s="259"/>
      <c r="R11" s="260"/>
      <c r="S11" s="261"/>
      <c r="T11" s="259"/>
      <c r="U11" s="260"/>
      <c r="V11" s="261"/>
      <c r="W11" s="263"/>
      <c r="X11" s="175"/>
      <c r="Y11" s="176"/>
      <c r="Z11" s="263"/>
      <c r="AA11" s="175"/>
      <c r="AB11" s="176"/>
      <c r="AC11" s="263"/>
      <c r="AD11" s="175"/>
      <c r="AE11" s="175"/>
      <c r="AF11" s="176"/>
      <c r="AG11" s="292"/>
      <c r="AH11" s="293"/>
      <c r="AL11" s="2">
        <v>7</v>
      </c>
      <c r="AM11" s="2" t="s">
        <v>5</v>
      </c>
      <c r="AT11" s="80"/>
      <c r="AU11" s="81"/>
    </row>
    <row r="12" spans="1:52" ht="24" customHeight="1">
      <c r="A12" s="130"/>
      <c r="B12" s="131"/>
      <c r="C12" s="131"/>
      <c r="D12" s="132"/>
      <c r="E12" s="256"/>
      <c r="F12" s="172"/>
      <c r="G12" s="13" t="s">
        <v>46</v>
      </c>
      <c r="H12" s="171"/>
      <c r="I12" s="172"/>
      <c r="J12" s="13" t="s">
        <v>46</v>
      </c>
      <c r="K12" s="171"/>
      <c r="L12" s="172"/>
      <c r="M12" s="13" t="s">
        <v>46</v>
      </c>
      <c r="N12" s="171"/>
      <c r="O12" s="172"/>
      <c r="P12" s="13" t="s">
        <v>46</v>
      </c>
      <c r="Q12" s="171"/>
      <c r="R12" s="172"/>
      <c r="S12" s="13" t="s">
        <v>46</v>
      </c>
      <c r="T12" s="171"/>
      <c r="U12" s="172"/>
      <c r="V12" s="13" t="s">
        <v>46</v>
      </c>
      <c r="W12" s="171"/>
      <c r="X12" s="172"/>
      <c r="Y12" s="13" t="s">
        <v>46</v>
      </c>
      <c r="Z12" s="171"/>
      <c r="AA12" s="172"/>
      <c r="AB12" s="13" t="s">
        <v>46</v>
      </c>
      <c r="AC12" s="238" t="str">
        <f>IF(SUM(E12,H12,K12,N12,Q12,T12,W12,Z12)=0,"",SUM(E12,H12,K12,N12,Q12,T12,W12,Z12))</f>
        <v/>
      </c>
      <c r="AD12" s="239"/>
      <c r="AE12" s="239"/>
      <c r="AF12" s="13" t="s">
        <v>46</v>
      </c>
      <c r="AG12" s="294"/>
      <c r="AH12" s="295"/>
      <c r="AS12" s="80" t="str">
        <f>IF(SUM(E12,H12,K12,N12,Q12,T12,W12,Z12)=0,"n",0)</f>
        <v>n</v>
      </c>
      <c r="AT12" s="84"/>
      <c r="AU12" s="81"/>
    </row>
    <row r="13" spans="1:52" ht="27.5" customHeight="1">
      <c r="A13" s="155" t="s">
        <v>21</v>
      </c>
      <c r="B13" s="142"/>
      <c r="C13" s="142"/>
      <c r="D13" s="236"/>
      <c r="E13" s="233"/>
      <c r="F13" s="234"/>
      <c r="G13" s="234"/>
      <c r="H13" s="234"/>
      <c r="I13" s="14"/>
      <c r="J13" s="58"/>
      <c r="K13" s="15" t="s">
        <v>22</v>
      </c>
      <c r="L13" s="165" t="s">
        <v>66</v>
      </c>
      <c r="M13" s="165"/>
      <c r="N13" s="165"/>
      <c r="O13" s="165"/>
      <c r="P13" s="164"/>
      <c r="Q13" s="164"/>
      <c r="R13" s="164"/>
      <c r="S13" s="164"/>
      <c r="T13" s="164"/>
      <c r="U13" s="16" t="s">
        <v>65</v>
      </c>
      <c r="V13" s="43" t="s">
        <v>82</v>
      </c>
      <c r="W13" s="16"/>
      <c r="X13" s="14"/>
      <c r="Y13" s="14"/>
      <c r="Z13" s="14"/>
      <c r="AA13" s="14"/>
      <c r="AB13" s="16"/>
      <c r="AC13" s="16"/>
      <c r="AD13" s="16"/>
      <c r="AE13" s="16"/>
      <c r="AF13" s="16"/>
      <c r="AG13" s="16"/>
      <c r="AH13" s="17"/>
      <c r="AJ13" s="2" t="s">
        <v>54</v>
      </c>
      <c r="AQ13" s="2"/>
    </row>
    <row r="14" spans="1:52" ht="24" customHeight="1">
      <c r="A14" s="127" t="s">
        <v>238</v>
      </c>
      <c r="B14" s="128"/>
      <c r="C14" s="128"/>
      <c r="D14" s="129"/>
      <c r="E14" s="142" t="s">
        <v>23</v>
      </c>
      <c r="F14" s="142"/>
      <c r="G14" s="143"/>
      <c r="H14" s="144"/>
      <c r="I14" s="145"/>
      <c r="J14" s="145"/>
      <c r="K14" s="145"/>
      <c r="L14" s="145"/>
      <c r="M14" s="145"/>
      <c r="N14" s="145"/>
      <c r="O14" s="145"/>
      <c r="P14" s="145"/>
      <c r="Q14" s="145"/>
      <c r="R14" s="145"/>
      <c r="S14" s="146"/>
      <c r="T14" s="98" t="s">
        <v>24</v>
      </c>
      <c r="U14" s="147"/>
      <c r="V14" s="147"/>
      <c r="W14" s="99"/>
      <c r="X14" s="139"/>
      <c r="Y14" s="140"/>
      <c r="Z14" s="140"/>
      <c r="AA14" s="140"/>
      <c r="AB14" s="140"/>
      <c r="AC14" s="140"/>
      <c r="AD14" s="140"/>
      <c r="AE14" s="140"/>
      <c r="AF14" s="140"/>
      <c r="AG14" s="140"/>
      <c r="AH14" s="141"/>
      <c r="AJ14" s="2" t="s">
        <v>55</v>
      </c>
    </row>
    <row r="15" spans="1:52" ht="24" customHeight="1">
      <c r="A15" s="130"/>
      <c r="B15" s="131"/>
      <c r="C15" s="131"/>
      <c r="D15" s="132"/>
      <c r="E15" s="127" t="s">
        <v>68</v>
      </c>
      <c r="F15" s="128"/>
      <c r="G15" s="173"/>
      <c r="H15" s="18" t="s">
        <v>14</v>
      </c>
      <c r="I15" s="136"/>
      <c r="J15" s="136"/>
      <c r="K15" s="10" t="s">
        <v>15</v>
      </c>
      <c r="L15" s="137"/>
      <c r="M15" s="137"/>
      <c r="N15" s="137"/>
      <c r="O15" s="15"/>
      <c r="P15" s="195" t="s">
        <v>16</v>
      </c>
      <c r="Q15" s="143"/>
      <c r="R15" s="137"/>
      <c r="S15" s="137"/>
      <c r="T15" s="137"/>
      <c r="U15" s="137"/>
      <c r="V15" s="137"/>
      <c r="W15" s="137"/>
      <c r="X15" s="138"/>
      <c r="Y15" s="177"/>
      <c r="Z15" s="178"/>
      <c r="AA15" s="178"/>
      <c r="AB15" s="178"/>
      <c r="AC15" s="178"/>
      <c r="AD15" s="178"/>
      <c r="AE15" s="178"/>
      <c r="AF15" s="178"/>
      <c r="AG15" s="178"/>
      <c r="AH15" s="265"/>
      <c r="AJ15" s="2" t="s">
        <v>56</v>
      </c>
    </row>
    <row r="16" spans="1:52" ht="24" customHeight="1">
      <c r="A16" s="130"/>
      <c r="B16" s="131"/>
      <c r="C16" s="131"/>
      <c r="D16" s="132"/>
      <c r="E16" s="133"/>
      <c r="F16" s="134"/>
      <c r="G16" s="289"/>
      <c r="H16" s="195" t="s">
        <v>77</v>
      </c>
      <c r="I16" s="143"/>
      <c r="J16" s="153"/>
      <c r="K16" s="153"/>
      <c r="L16" s="153"/>
      <c r="M16" s="153"/>
      <c r="N16" s="153"/>
      <c r="O16" s="153"/>
      <c r="P16" s="153"/>
      <c r="Q16" s="153"/>
      <c r="R16" s="153"/>
      <c r="S16" s="153"/>
      <c r="T16" s="153"/>
      <c r="U16" s="153"/>
      <c r="V16" s="154"/>
      <c r="W16" s="154"/>
      <c r="X16" s="154"/>
      <c r="Y16" s="266"/>
      <c r="Z16" s="298"/>
      <c r="AA16" s="298"/>
      <c r="AB16" s="298"/>
      <c r="AC16" s="298"/>
      <c r="AD16" s="298"/>
      <c r="AE16" s="298"/>
      <c r="AF16" s="298"/>
      <c r="AG16" s="298"/>
      <c r="AH16" s="267"/>
      <c r="AJ16" s="2" t="s">
        <v>57</v>
      </c>
    </row>
    <row r="17" spans="1:51" ht="24" customHeight="1">
      <c r="A17" s="133"/>
      <c r="B17" s="134"/>
      <c r="C17" s="134"/>
      <c r="D17" s="135"/>
      <c r="E17" s="155" t="s">
        <v>25</v>
      </c>
      <c r="F17" s="142"/>
      <c r="G17" s="143"/>
      <c r="H17" s="273"/>
      <c r="I17" s="274"/>
      <c r="J17" s="274"/>
      <c r="K17" s="274"/>
      <c r="L17" s="274"/>
      <c r="M17" s="274"/>
      <c r="N17" s="274"/>
      <c r="O17" s="274"/>
      <c r="P17" s="274"/>
      <c r="Q17" s="274"/>
      <c r="R17" s="275"/>
      <c r="S17" s="299" t="s">
        <v>26</v>
      </c>
      <c r="T17" s="299"/>
      <c r="U17" s="299"/>
      <c r="V17" s="273"/>
      <c r="W17" s="274"/>
      <c r="X17" s="274"/>
      <c r="Y17" s="274"/>
      <c r="Z17" s="274"/>
      <c r="AA17" s="274"/>
      <c r="AB17" s="274"/>
      <c r="AC17" s="274"/>
      <c r="AD17" s="274"/>
      <c r="AE17" s="274"/>
      <c r="AF17" s="275"/>
      <c r="AG17" s="276"/>
      <c r="AH17" s="276"/>
    </row>
    <row r="18" spans="1:51" ht="30" customHeight="1" thickBot="1">
      <c r="A18" s="124" t="s">
        <v>259</v>
      </c>
      <c r="B18" s="125"/>
      <c r="C18" s="125"/>
      <c r="D18" s="126"/>
      <c r="E18" s="130" t="s">
        <v>261</v>
      </c>
      <c r="F18" s="131"/>
      <c r="G18" s="264"/>
      <c r="H18" s="300"/>
      <c r="I18" s="301"/>
      <c r="J18" s="302"/>
      <c r="K18" s="303" t="s">
        <v>262</v>
      </c>
      <c r="L18" s="304"/>
      <c r="M18" s="305"/>
      <c r="N18" s="300"/>
      <c r="O18" s="301"/>
      <c r="P18" s="301"/>
      <c r="Q18" s="301"/>
      <c r="R18" s="302"/>
      <c r="S18" s="270" t="s">
        <v>260</v>
      </c>
      <c r="T18" s="271"/>
      <c r="U18" s="272"/>
      <c r="V18" s="306"/>
      <c r="W18" s="213"/>
      <c r="X18" s="213"/>
      <c r="Y18" s="213"/>
      <c r="Z18" s="213"/>
      <c r="AA18" s="213"/>
      <c r="AB18" s="213"/>
      <c r="AC18" s="307"/>
      <c r="AD18" s="217"/>
      <c r="AE18" s="218"/>
      <c r="AF18" s="218"/>
      <c r="AG18" s="218"/>
      <c r="AH18" s="219"/>
      <c r="AJ18" s="2" t="s">
        <v>78</v>
      </c>
    </row>
    <row r="19" spans="1:51" ht="18" customHeight="1" thickTop="1">
      <c r="A19" s="186" t="s">
        <v>27</v>
      </c>
      <c r="B19" s="187"/>
      <c r="C19" s="187"/>
      <c r="D19" s="188"/>
      <c r="E19" s="277" t="s">
        <v>264</v>
      </c>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9"/>
      <c r="AJ19" s="2" t="s">
        <v>18</v>
      </c>
    </row>
    <row r="20" spans="1:51" ht="18" customHeight="1">
      <c r="A20" s="106"/>
      <c r="B20" s="131"/>
      <c r="C20" s="131"/>
      <c r="D20" s="132"/>
      <c r="E20" s="156" t="s">
        <v>477</v>
      </c>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8"/>
    </row>
    <row r="21" spans="1:51" ht="18" customHeight="1">
      <c r="A21" s="133"/>
      <c r="B21" s="134"/>
      <c r="C21" s="134"/>
      <c r="D21" s="135"/>
      <c r="E21" s="280" t="s">
        <v>265</v>
      </c>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2"/>
    </row>
    <row r="22" spans="1:51" ht="19.5" customHeight="1">
      <c r="A22" s="103" t="s">
        <v>28</v>
      </c>
      <c r="B22" s="104"/>
      <c r="C22" s="104"/>
      <c r="D22" s="105"/>
      <c r="E22" s="103" t="s">
        <v>83</v>
      </c>
      <c r="F22" s="128"/>
      <c r="G22" s="128"/>
      <c r="H22" s="128"/>
      <c r="I22" s="173"/>
      <c r="J22" s="177"/>
      <c r="K22" s="178"/>
      <c r="L22" s="179"/>
      <c r="M22" s="150" t="s">
        <v>245</v>
      </c>
      <c r="N22" s="151"/>
      <c r="O22" s="151"/>
      <c r="P22" s="152"/>
      <c r="Q22" s="150" t="s">
        <v>249</v>
      </c>
      <c r="R22" s="151"/>
      <c r="S22" s="151"/>
      <c r="T22" s="151"/>
      <c r="U22" s="151"/>
      <c r="V22" s="151"/>
      <c r="W22" s="151"/>
      <c r="X22" s="152"/>
      <c r="Y22" s="150" t="s">
        <v>250</v>
      </c>
      <c r="Z22" s="151"/>
      <c r="AA22" s="151"/>
      <c r="AB22" s="151"/>
      <c r="AC22" s="151"/>
      <c r="AD22" s="151"/>
      <c r="AE22" s="151"/>
      <c r="AF22" s="152"/>
      <c r="AG22" s="177"/>
      <c r="AH22" s="265"/>
      <c r="AJ22" s="2" t="s">
        <v>58</v>
      </c>
    </row>
    <row r="23" spans="1:51" ht="39.75" customHeight="1">
      <c r="A23" s="106"/>
      <c r="B23" s="107"/>
      <c r="C23" s="107"/>
      <c r="D23" s="108"/>
      <c r="E23" s="174"/>
      <c r="F23" s="175"/>
      <c r="G23" s="175"/>
      <c r="H23" s="175"/>
      <c r="I23" s="176"/>
      <c r="J23" s="180"/>
      <c r="K23" s="181"/>
      <c r="L23" s="182"/>
      <c r="M23" s="259" t="s">
        <v>246</v>
      </c>
      <c r="N23" s="260"/>
      <c r="O23" s="260"/>
      <c r="P23" s="261"/>
      <c r="Q23" s="183" t="s">
        <v>239</v>
      </c>
      <c r="R23" s="184"/>
      <c r="S23" s="184"/>
      <c r="T23" s="185"/>
      <c r="U23" s="183" t="s">
        <v>247</v>
      </c>
      <c r="V23" s="184"/>
      <c r="W23" s="184"/>
      <c r="X23" s="185"/>
      <c r="Y23" s="259" t="s">
        <v>248</v>
      </c>
      <c r="Z23" s="260"/>
      <c r="AA23" s="260"/>
      <c r="AB23" s="261"/>
      <c r="AC23" s="259" t="s">
        <v>29</v>
      </c>
      <c r="AD23" s="260"/>
      <c r="AE23" s="260"/>
      <c r="AF23" s="261"/>
      <c r="AG23" s="266"/>
      <c r="AH23" s="267"/>
      <c r="AJ23" s="2" t="s">
        <v>59</v>
      </c>
      <c r="AS23" s="80">
        <f>IF(E24="","n",0)</f>
        <v>0</v>
      </c>
    </row>
    <row r="24" spans="1:51" ht="24" customHeight="1">
      <c r="A24" s="106"/>
      <c r="B24" s="107"/>
      <c r="C24" s="107"/>
      <c r="D24" s="108"/>
      <c r="E24" s="109" t="str">
        <f>IF(AL24=0,"",IF(AK24&gt;0,"有","希望プログラムを"&amp;CHAR(10)&amp;"1つ以上選択して"&amp;CHAR(10)&amp;"ください"))</f>
        <v>希望プログラムを
1つ以上選択して
ください</v>
      </c>
      <c r="F24" s="110"/>
      <c r="G24" s="110"/>
      <c r="H24" s="110"/>
      <c r="I24" s="111"/>
      <c r="J24" s="296" t="s">
        <v>266</v>
      </c>
      <c r="K24" s="296"/>
      <c r="L24" s="297"/>
      <c r="M24" s="166" t="str">
        <f>IF(M25&gt;0,"有","")</f>
        <v/>
      </c>
      <c r="N24" s="167"/>
      <c r="O24" s="167"/>
      <c r="P24" s="168"/>
      <c r="Q24" s="166" t="str">
        <f t="shared" ref="Q24" si="0">IF(Q25&gt;0,"有","")</f>
        <v/>
      </c>
      <c r="R24" s="167"/>
      <c r="S24" s="167"/>
      <c r="T24" s="168"/>
      <c r="U24" s="166" t="str">
        <f t="shared" ref="U24" si="1">IF(U25&gt;0,"有","")</f>
        <v/>
      </c>
      <c r="V24" s="167"/>
      <c r="W24" s="167"/>
      <c r="X24" s="168"/>
      <c r="Y24" s="166" t="str">
        <f t="shared" ref="Y24" si="2">IF(Y25&gt;0,"有","")</f>
        <v/>
      </c>
      <c r="Z24" s="167"/>
      <c r="AA24" s="167"/>
      <c r="AB24" s="168"/>
      <c r="AC24" s="166" t="str">
        <f t="shared" ref="AC24" si="3">IF(AC25&gt;0,"有","")</f>
        <v/>
      </c>
      <c r="AD24" s="167"/>
      <c r="AE24" s="167"/>
      <c r="AF24" s="168"/>
      <c r="AG24" s="266"/>
      <c r="AH24" s="267"/>
      <c r="AK24" s="2">
        <f>COUNTIF(M24:AF24,"有")</f>
        <v>0</v>
      </c>
      <c r="AL24" s="2">
        <f>COUNTA(M24:AF24)</f>
        <v>5</v>
      </c>
      <c r="AS24" s="80">
        <f>IF(M24="",0,1)</f>
        <v>0</v>
      </c>
      <c r="AT24" s="80">
        <f>IF(Q24="",0,1)</f>
        <v>0</v>
      </c>
      <c r="AU24" s="80">
        <f>IF(U24="",0,1)</f>
        <v>0</v>
      </c>
      <c r="AV24" s="80">
        <f>IF(Y24="",0,1)</f>
        <v>0</v>
      </c>
      <c r="AW24" s="80">
        <f>IF(AC24="",0,1)</f>
        <v>0</v>
      </c>
      <c r="AX24" s="80">
        <f>SUM(AS24:AW24)</f>
        <v>0</v>
      </c>
      <c r="AY24" s="80" t="str">
        <f>IF(AX24=0,"n",0)</f>
        <v>n</v>
      </c>
    </row>
    <row r="25" spans="1:51" ht="24" customHeight="1">
      <c r="A25" s="106"/>
      <c r="B25" s="107"/>
      <c r="C25" s="107"/>
      <c r="D25" s="108"/>
      <c r="E25" s="106"/>
      <c r="F25" s="107"/>
      <c r="G25" s="107"/>
      <c r="H25" s="107"/>
      <c r="I25" s="112"/>
      <c r="J25" s="169" t="s">
        <v>267</v>
      </c>
      <c r="K25" s="169"/>
      <c r="L25" s="170"/>
      <c r="M25" s="171"/>
      <c r="N25" s="172"/>
      <c r="O25" s="172"/>
      <c r="P25" s="21" t="s">
        <v>46</v>
      </c>
      <c r="Q25" s="171"/>
      <c r="R25" s="172"/>
      <c r="S25" s="172"/>
      <c r="T25" s="21" t="s">
        <v>46</v>
      </c>
      <c r="U25" s="171"/>
      <c r="V25" s="172"/>
      <c r="W25" s="172"/>
      <c r="X25" s="21" t="s">
        <v>46</v>
      </c>
      <c r="Y25" s="171"/>
      <c r="Z25" s="172"/>
      <c r="AA25" s="172"/>
      <c r="AB25" s="21" t="s">
        <v>46</v>
      </c>
      <c r="AC25" s="171"/>
      <c r="AD25" s="172"/>
      <c r="AE25" s="172"/>
      <c r="AF25" s="21" t="s">
        <v>46</v>
      </c>
      <c r="AG25" s="268"/>
      <c r="AH25" s="269"/>
      <c r="AJ25" s="92">
        <f>M25</f>
        <v>0</v>
      </c>
      <c r="AK25" s="92">
        <f>Q25</f>
        <v>0</v>
      </c>
      <c r="AL25" s="92">
        <f>U25</f>
        <v>0</v>
      </c>
      <c r="AM25" s="92">
        <f>Y25</f>
        <v>0</v>
      </c>
      <c r="AN25" s="92">
        <f>AC25</f>
        <v>0</v>
      </c>
      <c r="AO25" s="92">
        <f>IF(MAX(AJ25:AN25)&gt;AC12,1,0)</f>
        <v>0</v>
      </c>
      <c r="AS25" s="80">
        <f>IF(AND(M24="有",M25=""),"n",0)</f>
        <v>0</v>
      </c>
      <c r="AT25" s="80">
        <f>IF(AND(Q24="有",Q25=""),"n",0)</f>
        <v>0</v>
      </c>
      <c r="AU25" s="80">
        <f>IF(AND(U24="有",U25=""),"n",0)</f>
        <v>0</v>
      </c>
      <c r="AV25" s="80">
        <f>IF(AND(Y24="有",Y25=""),"n",0)</f>
        <v>0</v>
      </c>
      <c r="AW25" s="80">
        <f>IF(AND(AC24="有",AC25=""),"n",0)</f>
        <v>0</v>
      </c>
    </row>
    <row r="26" spans="1:51" ht="30" customHeight="1" thickBot="1">
      <c r="A26" s="209" t="s">
        <v>30</v>
      </c>
      <c r="B26" s="210"/>
      <c r="C26" s="210"/>
      <c r="D26" s="211"/>
      <c r="E26" s="209" t="s">
        <v>31</v>
      </c>
      <c r="F26" s="210"/>
      <c r="G26" s="212"/>
      <c r="H26" s="210" t="s">
        <v>32</v>
      </c>
      <c r="I26" s="210"/>
      <c r="J26" s="213"/>
      <c r="K26" s="213"/>
      <c r="L26" s="210" t="s">
        <v>47</v>
      </c>
      <c r="M26" s="210"/>
      <c r="N26" s="210"/>
      <c r="O26" s="214"/>
      <c r="P26" s="214"/>
      <c r="Q26" s="214"/>
      <c r="R26" s="215"/>
      <c r="S26" s="216" t="s">
        <v>33</v>
      </c>
      <c r="T26" s="210"/>
      <c r="U26" s="210"/>
      <c r="V26" s="212"/>
      <c r="W26" s="200"/>
      <c r="X26" s="200"/>
      <c r="Y26" s="201"/>
      <c r="Z26" s="217"/>
      <c r="AA26" s="218"/>
      <c r="AB26" s="218"/>
      <c r="AC26" s="218"/>
      <c r="AD26" s="218"/>
      <c r="AE26" s="218"/>
      <c r="AF26" s="218"/>
      <c r="AG26" s="218"/>
      <c r="AH26" s="219"/>
      <c r="AJ26" s="2" t="s">
        <v>60</v>
      </c>
      <c r="AN26" s="93"/>
      <c r="AO26" s="2" t="s">
        <v>97</v>
      </c>
      <c r="AP26" s="2" t="str">
        <f>M24</f>
        <v/>
      </c>
      <c r="AQ26" s="94" t="str">
        <f>IF(AP26="有",M25,"")</f>
        <v/>
      </c>
      <c r="AR26" s="80">
        <f>IF(R36="■",1,0)</f>
        <v>0</v>
      </c>
      <c r="AS26" s="80" t="str">
        <f>IF(AR26=1,"不可","")</f>
        <v/>
      </c>
      <c r="AT26" s="80"/>
    </row>
    <row r="27" spans="1:51" ht="24" customHeight="1" thickTop="1">
      <c r="A27" s="130" t="s">
        <v>70</v>
      </c>
      <c r="B27" s="131"/>
      <c r="C27" s="131"/>
      <c r="D27" s="132"/>
      <c r="E27" s="283" t="s">
        <v>478</v>
      </c>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5"/>
      <c r="AJ27" s="2" t="s">
        <v>61</v>
      </c>
      <c r="AO27" s="2" t="s">
        <v>98</v>
      </c>
      <c r="AP27" s="2" t="str">
        <f>Q24</f>
        <v/>
      </c>
      <c r="AQ27" s="94" t="str">
        <f>IF(AP27="有",Q25,"")</f>
        <v/>
      </c>
      <c r="AR27" s="80">
        <f>IF(R37="■",1,0)</f>
        <v>0</v>
      </c>
      <c r="AS27" s="80" t="str">
        <f t="shared" ref="AS27:AS30" si="4">IF(AR27=1,"不可","")</f>
        <v/>
      </c>
      <c r="AT27" s="80"/>
    </row>
    <row r="28" spans="1:51" ht="24" customHeight="1">
      <c r="A28" s="130"/>
      <c r="B28" s="131"/>
      <c r="C28" s="131"/>
      <c r="D28" s="132"/>
      <c r="E28" s="286"/>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8"/>
      <c r="AJ28" s="2" t="s">
        <v>79</v>
      </c>
      <c r="AO28" s="2" t="s">
        <v>99</v>
      </c>
      <c r="AP28" s="2" t="str">
        <f>U24</f>
        <v/>
      </c>
      <c r="AQ28" s="94" t="str">
        <f>IF(AP28="有",U25,"")</f>
        <v/>
      </c>
      <c r="AR28" s="80">
        <f>IF(R38="■",1,0)</f>
        <v>0</v>
      </c>
      <c r="AS28" s="80" t="str">
        <f t="shared" si="4"/>
        <v/>
      </c>
      <c r="AT28" s="80"/>
    </row>
    <row r="29" spans="1:51" ht="24" customHeight="1">
      <c r="A29" s="130"/>
      <c r="B29" s="131"/>
      <c r="C29" s="131"/>
      <c r="D29" s="132"/>
      <c r="E29" s="20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205"/>
      <c r="AO29" s="2" t="s">
        <v>100</v>
      </c>
      <c r="AP29" s="2" t="str">
        <f>Y24</f>
        <v/>
      </c>
      <c r="AQ29" s="94" t="str">
        <f>IF(AP29="有",Y25,"")</f>
        <v/>
      </c>
      <c r="AR29" s="80">
        <f>IF(R39="■",1,0)</f>
        <v>0</v>
      </c>
      <c r="AS29" s="80" t="str">
        <f t="shared" si="4"/>
        <v/>
      </c>
      <c r="AT29" s="80"/>
    </row>
    <row r="30" spans="1:51" ht="24" customHeight="1" thickBot="1">
      <c r="A30" s="202"/>
      <c r="B30" s="198"/>
      <c r="C30" s="198"/>
      <c r="D30" s="203"/>
      <c r="E30" s="206"/>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8"/>
      <c r="AO30" s="2" t="s">
        <v>101</v>
      </c>
      <c r="AP30" s="2" t="str">
        <f>AC24</f>
        <v/>
      </c>
      <c r="AQ30" s="94" t="str">
        <f>IF(AP30="有",AC25,"")</f>
        <v/>
      </c>
      <c r="AR30" s="80">
        <f>IF(R40="■",1,0)</f>
        <v>0</v>
      </c>
      <c r="AS30" s="80" t="str">
        <f t="shared" si="4"/>
        <v/>
      </c>
    </row>
    <row r="31" spans="1:51" ht="3" customHeight="1">
      <c r="A31" s="22"/>
      <c r="B31" s="22"/>
      <c r="C31" s="22"/>
      <c r="D31" s="22"/>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Q31" s="94"/>
    </row>
    <row r="32" spans="1:51" ht="24" customHeight="1">
      <c r="A32" s="163" t="str">
        <f>IF(AO25=1,AK34,IF(AL35=1,AM35,IF(AJ32=1,AK32,"")))</f>
        <v/>
      </c>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31" t="s">
        <v>35</v>
      </c>
      <c r="Z32" s="131"/>
      <c r="AA32" s="131"/>
      <c r="AB32" s="220"/>
      <c r="AC32" s="220"/>
      <c r="AD32" s="220"/>
      <c r="AE32" s="220"/>
      <c r="AF32" s="220"/>
      <c r="AG32" s="220"/>
      <c r="AH32" s="6" t="s">
        <v>34</v>
      </c>
      <c r="AJ32" s="2">
        <f>IF(AND(Y24="有",J26="有"),1,0)</f>
        <v>0</v>
      </c>
      <c r="AK32" s="2" t="s">
        <v>253</v>
      </c>
    </row>
    <row r="33" spans="1:39" ht="6" customHeight="1"/>
    <row r="34" spans="1:39" ht="21" customHeight="1" thickBot="1">
      <c r="A34" s="24"/>
      <c r="B34" s="24"/>
      <c r="C34" s="24"/>
      <c r="D34" s="24"/>
      <c r="E34" s="24"/>
      <c r="F34" s="24"/>
      <c r="G34" s="24"/>
      <c r="H34" s="24"/>
      <c r="I34" s="24"/>
      <c r="J34" s="24"/>
      <c r="K34" s="24"/>
      <c r="L34" s="24"/>
      <c r="M34" s="24"/>
      <c r="N34" s="24"/>
      <c r="O34" s="24"/>
      <c r="P34" s="24"/>
      <c r="Q34" s="24"/>
      <c r="R34" s="24"/>
      <c r="S34" s="24"/>
      <c r="T34" s="24"/>
      <c r="U34" s="24"/>
      <c r="V34" s="24"/>
      <c r="W34" s="24"/>
      <c r="X34" s="24"/>
      <c r="Y34" s="197" t="s">
        <v>36</v>
      </c>
      <c r="Z34" s="197"/>
      <c r="AA34" s="198" t="s">
        <v>2</v>
      </c>
      <c r="AB34" s="198"/>
      <c r="AC34" s="59"/>
      <c r="AD34" s="25" t="s">
        <v>3</v>
      </c>
      <c r="AE34" s="59"/>
      <c r="AF34" s="25" t="s">
        <v>17</v>
      </c>
      <c r="AG34" s="59"/>
      <c r="AH34" s="25" t="s">
        <v>5</v>
      </c>
      <c r="AJ34" s="90" t="e">
        <f>VALUE("R"&amp;+AC34&amp;+"."&amp;+AE34&amp;+"."&amp;+AG34)</f>
        <v>#VALUE!</v>
      </c>
      <c r="AK34" s="2" t="s">
        <v>254</v>
      </c>
    </row>
    <row r="35" spans="1:39" ht="24" customHeight="1">
      <c r="A35" s="113" t="s">
        <v>43</v>
      </c>
      <c r="B35" s="114"/>
      <c r="C35" s="114"/>
      <c r="D35" s="115"/>
      <c r="E35" s="44" t="str">
        <f>IF(AJ37=1,"■","□")</f>
        <v>□</v>
      </c>
      <c r="F35" s="26" t="s">
        <v>37</v>
      </c>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77"/>
      <c r="AJ35" s="2" t="s">
        <v>62</v>
      </c>
      <c r="AL35" s="2">
        <f>IF(AND(Q25="",U25&gt;0),1,0)</f>
        <v>0</v>
      </c>
      <c r="AM35" s="2" t="s">
        <v>271</v>
      </c>
    </row>
    <row r="36" spans="1:39" ht="24" customHeight="1">
      <c r="A36" s="116"/>
      <c r="B36" s="117"/>
      <c r="C36" s="117"/>
      <c r="D36" s="118"/>
      <c r="E36" s="19"/>
      <c r="F36" s="29" t="str">
        <f>IF(AL37=2,"■","□")</f>
        <v>□</v>
      </c>
      <c r="G36" s="28" t="s">
        <v>480</v>
      </c>
      <c r="H36" s="19"/>
      <c r="I36" s="19"/>
      <c r="J36" s="19"/>
      <c r="K36" s="19"/>
      <c r="L36" s="19"/>
      <c r="M36" s="19"/>
      <c r="N36" s="60" t="s">
        <v>63</v>
      </c>
      <c r="O36" s="28" t="s">
        <v>38</v>
      </c>
      <c r="P36" s="19"/>
      <c r="Q36" s="19"/>
      <c r="R36" s="29" t="str">
        <f>IF(N36="■","□",IF(F36="■","■","□"))</f>
        <v>□</v>
      </c>
      <c r="S36" s="30" t="s">
        <v>39</v>
      </c>
      <c r="T36" s="19"/>
      <c r="U36" s="19"/>
      <c r="V36" s="161"/>
      <c r="W36" s="161"/>
      <c r="X36" s="161"/>
      <c r="Y36" s="161"/>
      <c r="Z36" s="161"/>
      <c r="AA36" s="161"/>
      <c r="AB36" s="161"/>
      <c r="AC36" s="161"/>
      <c r="AD36" s="161"/>
      <c r="AE36" s="161"/>
      <c r="AF36" s="161"/>
      <c r="AG36" s="161"/>
      <c r="AH36" s="20"/>
      <c r="AJ36" s="2" t="s">
        <v>64</v>
      </c>
    </row>
    <row r="37" spans="1:39" ht="24" customHeight="1">
      <c r="A37" s="116"/>
      <c r="B37" s="117"/>
      <c r="C37" s="117"/>
      <c r="D37" s="118"/>
      <c r="E37" s="19"/>
      <c r="F37" s="29" t="str">
        <f>IF(AL38=2,"■","□")</f>
        <v>□</v>
      </c>
      <c r="G37" s="30" t="s">
        <v>268</v>
      </c>
      <c r="H37" s="78"/>
      <c r="I37" s="78"/>
      <c r="J37" s="78"/>
      <c r="K37" s="78"/>
      <c r="L37" s="78"/>
      <c r="M37" s="19"/>
      <c r="N37" s="60" t="s">
        <v>63</v>
      </c>
      <c r="O37" s="28" t="s">
        <v>38</v>
      </c>
      <c r="P37" s="19"/>
      <c r="Q37" s="19"/>
      <c r="R37" s="29" t="str">
        <f t="shared" ref="R37:R40" si="5">IF(N37="■","□",IF(F37="■","■","□"))</f>
        <v>□</v>
      </c>
      <c r="S37" s="30" t="s">
        <v>39</v>
      </c>
      <c r="T37" s="19"/>
      <c r="U37" s="19"/>
      <c r="V37" s="161"/>
      <c r="W37" s="161"/>
      <c r="X37" s="161"/>
      <c r="Y37" s="161"/>
      <c r="Z37" s="161"/>
      <c r="AA37" s="161"/>
      <c r="AB37" s="161"/>
      <c r="AC37" s="161"/>
      <c r="AD37" s="161"/>
      <c r="AE37" s="161"/>
      <c r="AF37" s="161"/>
      <c r="AG37" s="161"/>
      <c r="AH37" s="20"/>
      <c r="AJ37" s="2">
        <f>IF(AB32="",0,1)</f>
        <v>0</v>
      </c>
      <c r="AK37" s="2">
        <f>IF(M24="有",1,0)</f>
        <v>0</v>
      </c>
      <c r="AL37" s="2">
        <f>SUM($AJ$37,AK37)</f>
        <v>0</v>
      </c>
    </row>
    <row r="38" spans="1:39" ht="24" customHeight="1">
      <c r="A38" s="116"/>
      <c r="B38" s="117"/>
      <c r="C38" s="117"/>
      <c r="D38" s="118"/>
      <c r="E38" s="19"/>
      <c r="F38" s="29" t="str">
        <f>IF(AL39=2,"■","□")</f>
        <v>□</v>
      </c>
      <c r="G38" s="30" t="s">
        <v>269</v>
      </c>
      <c r="H38" s="78"/>
      <c r="I38" s="78"/>
      <c r="J38" s="78"/>
      <c r="K38" s="78"/>
      <c r="L38" s="78"/>
      <c r="M38" s="19"/>
      <c r="N38" s="60" t="s">
        <v>63</v>
      </c>
      <c r="O38" s="28" t="s">
        <v>38</v>
      </c>
      <c r="P38" s="19"/>
      <c r="Q38" s="19"/>
      <c r="R38" s="29" t="str">
        <f t="shared" si="5"/>
        <v>□</v>
      </c>
      <c r="S38" s="30" t="s">
        <v>39</v>
      </c>
      <c r="T38" s="19"/>
      <c r="U38" s="19"/>
      <c r="V38" s="73" t="s">
        <v>263</v>
      </c>
      <c r="W38" s="19"/>
      <c r="X38" s="19"/>
      <c r="Y38" s="19"/>
      <c r="Z38" s="19"/>
      <c r="AA38" s="70"/>
      <c r="AB38" s="161"/>
      <c r="AC38" s="161"/>
      <c r="AD38" s="161"/>
      <c r="AE38" s="161"/>
      <c r="AF38" s="161"/>
      <c r="AG38" s="161"/>
      <c r="AH38" s="20"/>
      <c r="AK38" s="2">
        <f>IF(Q24="有",1,0)</f>
        <v>0</v>
      </c>
      <c r="AL38" s="2">
        <f t="shared" ref="AL38:AL42" si="6">SUM($AJ$37,AK38)</f>
        <v>0</v>
      </c>
    </row>
    <row r="39" spans="1:39" ht="24" customHeight="1">
      <c r="A39" s="116"/>
      <c r="B39" s="117"/>
      <c r="C39" s="117"/>
      <c r="D39" s="118"/>
      <c r="E39" s="19"/>
      <c r="F39" s="29" t="str">
        <f>IF(AL40=2,"■","□")</f>
        <v>□</v>
      </c>
      <c r="G39" s="28" t="s">
        <v>475</v>
      </c>
      <c r="H39" s="19"/>
      <c r="I39" s="19"/>
      <c r="J39" s="19"/>
      <c r="K39" s="19"/>
      <c r="L39" s="19"/>
      <c r="M39" s="19"/>
      <c r="N39" s="60" t="s">
        <v>63</v>
      </c>
      <c r="O39" s="28" t="s">
        <v>38</v>
      </c>
      <c r="P39" s="19"/>
      <c r="Q39" s="19"/>
      <c r="R39" s="29" t="str">
        <f t="shared" si="5"/>
        <v>□</v>
      </c>
      <c r="S39" s="30" t="s">
        <v>39</v>
      </c>
      <c r="T39" s="19"/>
      <c r="U39" s="19"/>
      <c r="V39" s="95" t="s">
        <v>479</v>
      </c>
      <c r="W39" s="95"/>
      <c r="X39" s="95"/>
      <c r="Y39" s="95"/>
      <c r="Z39" s="95"/>
      <c r="AA39" s="95"/>
      <c r="AB39" s="161"/>
      <c r="AC39" s="161"/>
      <c r="AD39" s="161"/>
      <c r="AE39" s="161"/>
      <c r="AF39" s="161"/>
      <c r="AG39" s="161"/>
      <c r="AH39" s="20"/>
      <c r="AK39" s="2">
        <f>IF(U24="有",1,0)</f>
        <v>0</v>
      </c>
      <c r="AL39" s="2">
        <f t="shared" si="6"/>
        <v>0</v>
      </c>
    </row>
    <row r="40" spans="1:39" ht="24" customHeight="1">
      <c r="A40" s="116"/>
      <c r="B40" s="117"/>
      <c r="C40" s="117"/>
      <c r="D40" s="118"/>
      <c r="E40" s="19"/>
      <c r="F40" s="29" t="str">
        <f>IF(AL42=2,"■","□")</f>
        <v>□</v>
      </c>
      <c r="G40" s="28" t="s">
        <v>40</v>
      </c>
      <c r="H40" s="19"/>
      <c r="I40" s="19"/>
      <c r="J40" s="19"/>
      <c r="K40" s="19"/>
      <c r="L40" s="19"/>
      <c r="M40" s="19"/>
      <c r="N40" s="60" t="s">
        <v>63</v>
      </c>
      <c r="O40" s="28" t="s">
        <v>38</v>
      </c>
      <c r="P40" s="19"/>
      <c r="Q40" s="19"/>
      <c r="R40" s="29" t="str">
        <f t="shared" si="5"/>
        <v>□</v>
      </c>
      <c r="S40" s="30" t="s">
        <v>39</v>
      </c>
      <c r="T40" s="19"/>
      <c r="U40" s="19"/>
      <c r="V40" s="95"/>
      <c r="W40" s="95"/>
      <c r="X40" s="95"/>
      <c r="Y40" s="95"/>
      <c r="Z40" s="95"/>
      <c r="AA40" s="95"/>
      <c r="AB40" s="161"/>
      <c r="AC40" s="161"/>
      <c r="AD40" s="161"/>
      <c r="AE40" s="161"/>
      <c r="AF40" s="161"/>
      <c r="AG40" s="161"/>
      <c r="AH40" s="20"/>
      <c r="AK40" s="2">
        <f>IF(Y24="有",1,0)</f>
        <v>0</v>
      </c>
      <c r="AL40" s="2">
        <f t="shared" si="6"/>
        <v>0</v>
      </c>
    </row>
    <row r="41" spans="1:39" ht="6" customHeight="1">
      <c r="A41" s="116"/>
      <c r="B41" s="117"/>
      <c r="C41" s="117"/>
      <c r="D41" s="118"/>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20"/>
    </row>
    <row r="42" spans="1:39" ht="18" customHeight="1">
      <c r="A42" s="116"/>
      <c r="B42" s="117"/>
      <c r="C42" s="117"/>
      <c r="D42" s="118"/>
      <c r="E42" s="28" t="s">
        <v>41</v>
      </c>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20"/>
      <c r="AK42" s="2">
        <f>IF(AC24="有",1,0)</f>
        <v>0</v>
      </c>
      <c r="AL42" s="2">
        <f t="shared" si="6"/>
        <v>0</v>
      </c>
    </row>
    <row r="43" spans="1:39" ht="24.75" customHeight="1">
      <c r="A43" s="116"/>
      <c r="B43" s="117"/>
      <c r="C43" s="117"/>
      <c r="D43" s="118"/>
      <c r="E43" s="122" t="s">
        <v>42</v>
      </c>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3"/>
    </row>
    <row r="44" spans="1:39" ht="19.5" customHeight="1">
      <c r="A44" s="116"/>
      <c r="B44" s="117"/>
      <c r="C44" s="117"/>
      <c r="D44" s="118"/>
      <c r="E44" s="148" t="s">
        <v>270</v>
      </c>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9"/>
    </row>
    <row r="45" spans="1:39" ht="18" customHeight="1">
      <c r="A45" s="116"/>
      <c r="B45" s="117"/>
      <c r="C45" s="117"/>
      <c r="D45" s="118"/>
      <c r="E45" s="159" t="s">
        <v>102</v>
      </c>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60"/>
    </row>
    <row r="46" spans="1:39" ht="19.5" customHeight="1">
      <c r="A46" s="116"/>
      <c r="B46" s="117"/>
      <c r="C46" s="117"/>
      <c r="D46" s="118"/>
      <c r="E46" s="148" t="s">
        <v>240</v>
      </c>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9"/>
    </row>
    <row r="47" spans="1:39" ht="17.5" customHeight="1">
      <c r="A47" s="116"/>
      <c r="B47" s="117"/>
      <c r="C47" s="117"/>
      <c r="D47" s="118"/>
      <c r="E47" s="159" t="s">
        <v>241</v>
      </c>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60"/>
    </row>
    <row r="48" spans="1:39" ht="24" customHeight="1">
      <c r="A48" s="116"/>
      <c r="B48" s="117"/>
      <c r="C48" s="117"/>
      <c r="D48" s="118"/>
      <c r="E48" s="122" t="s">
        <v>258</v>
      </c>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3"/>
    </row>
    <row r="49" spans="1:34" ht="6" customHeight="1" thickBot="1">
      <c r="A49" s="119"/>
      <c r="B49" s="120"/>
      <c r="C49" s="120"/>
      <c r="D49" s="121"/>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9"/>
    </row>
    <row r="50" spans="1:34" ht="18" customHeight="1">
      <c r="A50" s="31" t="s">
        <v>244</v>
      </c>
    </row>
    <row r="51" spans="1:34" ht="5.25" customHeight="1"/>
    <row r="52" spans="1:34" ht="19.5" customHeight="1">
      <c r="E52" s="32" t="s">
        <v>44</v>
      </c>
    </row>
    <row r="53" spans="1:34" ht="19.5" customHeight="1">
      <c r="H53" s="199" t="s">
        <v>84</v>
      </c>
      <c r="I53" s="199"/>
      <c r="J53" s="199"/>
      <c r="K53" s="199"/>
      <c r="L53" s="199"/>
      <c r="M53" s="199"/>
      <c r="N53" s="199"/>
      <c r="O53" s="199"/>
      <c r="P53" s="199"/>
      <c r="Q53" s="33" t="s">
        <v>45</v>
      </c>
    </row>
    <row r="54" spans="1:34" ht="50" customHeight="1">
      <c r="E54" s="308" t="s">
        <v>481</v>
      </c>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row>
    <row r="55" spans="1:34" ht="12.5" customHeight="1"/>
  </sheetData>
  <sheetProtection algorithmName="SHA-512" hashValue="pQKIMDpvIDwub4px8XORKpza2gdp3umH4l8DBKTDw7YDQXuw5qJxOkB7E0b57nVl4zNL+cmE9umMJKMFIoRPfw==" saltValue="KIG/pZzH8RYZ/rZTGxSy9Q==" spinCount="100000" sheet="1" objects="1" scenarios="1"/>
  <mergeCells count="140">
    <mergeCell ref="E54:AG54"/>
    <mergeCell ref="E27:AH28"/>
    <mergeCell ref="E15:G16"/>
    <mergeCell ref="P15:Q15"/>
    <mergeCell ref="Z12:AA12"/>
    <mergeCell ref="AG10:AH12"/>
    <mergeCell ref="Y25:AA25"/>
    <mergeCell ref="M23:P23"/>
    <mergeCell ref="J24:L24"/>
    <mergeCell ref="M24:P24"/>
    <mergeCell ref="Q24:T24"/>
    <mergeCell ref="Y15:AH16"/>
    <mergeCell ref="S17:U17"/>
    <mergeCell ref="H18:J18"/>
    <mergeCell ref="K18:M18"/>
    <mergeCell ref="N18:R18"/>
    <mergeCell ref="Q12:R12"/>
    <mergeCell ref="T12:U12"/>
    <mergeCell ref="Z10:AB11"/>
    <mergeCell ref="AC10:AF11"/>
    <mergeCell ref="V18:AC18"/>
    <mergeCell ref="AD18:AH18"/>
    <mergeCell ref="H12:I12"/>
    <mergeCell ref="K12:L12"/>
    <mergeCell ref="N12:O12"/>
    <mergeCell ref="T10:V11"/>
    <mergeCell ref="W10:Y11"/>
    <mergeCell ref="K10:M11"/>
    <mergeCell ref="N10:P11"/>
    <mergeCell ref="AC25:AE25"/>
    <mergeCell ref="E18:G18"/>
    <mergeCell ref="U23:X23"/>
    <mergeCell ref="AG22:AH25"/>
    <mergeCell ref="U24:X24"/>
    <mergeCell ref="Y23:AB23"/>
    <mergeCell ref="AC23:AF23"/>
    <mergeCell ref="Y22:AF22"/>
    <mergeCell ref="S18:U18"/>
    <mergeCell ref="V17:AF17"/>
    <mergeCell ref="AG17:AH17"/>
    <mergeCell ref="Y24:AB24"/>
    <mergeCell ref="H17:R17"/>
    <mergeCell ref="E19:AH19"/>
    <mergeCell ref="E21:AH21"/>
    <mergeCell ref="A5:D5"/>
    <mergeCell ref="E5:F5"/>
    <mergeCell ref="M5:N5"/>
    <mergeCell ref="A6:D6"/>
    <mergeCell ref="E6:U6"/>
    <mergeCell ref="V6:Y6"/>
    <mergeCell ref="Z6:AC6"/>
    <mergeCell ref="AD6:AH6"/>
    <mergeCell ref="E13:H13"/>
    <mergeCell ref="O8:U8"/>
    <mergeCell ref="A13:D13"/>
    <mergeCell ref="W12:X12"/>
    <mergeCell ref="V7:Y7"/>
    <mergeCell ref="AC12:AE12"/>
    <mergeCell ref="Z7:AC7"/>
    <mergeCell ref="AD7:AH9"/>
    <mergeCell ref="E9:F9"/>
    <mergeCell ref="A10:D12"/>
    <mergeCell ref="Y8:AC8"/>
    <mergeCell ref="V8:X8"/>
    <mergeCell ref="E12:F12"/>
    <mergeCell ref="E10:G11"/>
    <mergeCell ref="H10:J11"/>
    <mergeCell ref="Q10:S11"/>
    <mergeCell ref="H53:P53"/>
    <mergeCell ref="W26:Y26"/>
    <mergeCell ref="A27:D30"/>
    <mergeCell ref="E29:AH29"/>
    <mergeCell ref="E30:AH30"/>
    <mergeCell ref="A26:D26"/>
    <mergeCell ref="E26:G26"/>
    <mergeCell ref="H26:I26"/>
    <mergeCell ref="J26:K26"/>
    <mergeCell ref="L26:N26"/>
    <mergeCell ref="O26:R26"/>
    <mergeCell ref="S26:V26"/>
    <mergeCell ref="Z26:AH26"/>
    <mergeCell ref="Y32:AA32"/>
    <mergeCell ref="AB32:AG32"/>
    <mergeCell ref="Y34:Z34"/>
    <mergeCell ref="AA34:AB34"/>
    <mergeCell ref="E47:AH47"/>
    <mergeCell ref="V37:AG37"/>
    <mergeCell ref="AB38:AG38"/>
    <mergeCell ref="AB39:AG39"/>
    <mergeCell ref="AB40:AG40"/>
    <mergeCell ref="E44:AH44"/>
    <mergeCell ref="E43:AH43"/>
    <mergeCell ref="A1:R1"/>
    <mergeCell ref="A32:X32"/>
    <mergeCell ref="Q22:X22"/>
    <mergeCell ref="P13:T13"/>
    <mergeCell ref="L13:O13"/>
    <mergeCell ref="AC24:AF24"/>
    <mergeCell ref="J25:L25"/>
    <mergeCell ref="M25:O25"/>
    <mergeCell ref="Q25:S25"/>
    <mergeCell ref="U25:W25"/>
    <mergeCell ref="E22:I23"/>
    <mergeCell ref="J22:L23"/>
    <mergeCell ref="Q23:T23"/>
    <mergeCell ref="A19:D21"/>
    <mergeCell ref="A7:D7"/>
    <mergeCell ref="E7:U7"/>
    <mergeCell ref="A8:D9"/>
    <mergeCell ref="F8:G8"/>
    <mergeCell ref="I8:K8"/>
    <mergeCell ref="M8:N8"/>
    <mergeCell ref="H16:I16"/>
    <mergeCell ref="A2:AH2"/>
    <mergeCell ref="Y4:Z4"/>
    <mergeCell ref="AA4:AB4"/>
    <mergeCell ref="V39:AA40"/>
    <mergeCell ref="G9:S9"/>
    <mergeCell ref="T9:U9"/>
    <mergeCell ref="V9:AC9"/>
    <mergeCell ref="A22:D25"/>
    <mergeCell ref="E24:I25"/>
    <mergeCell ref="A35:D49"/>
    <mergeCell ref="E48:AH48"/>
    <mergeCell ref="A18:D18"/>
    <mergeCell ref="A14:D17"/>
    <mergeCell ref="I15:J15"/>
    <mergeCell ref="L15:N15"/>
    <mergeCell ref="R15:X15"/>
    <mergeCell ref="X14:AH14"/>
    <mergeCell ref="E14:G14"/>
    <mergeCell ref="H14:S14"/>
    <mergeCell ref="T14:W14"/>
    <mergeCell ref="E46:AH46"/>
    <mergeCell ref="M22:P22"/>
    <mergeCell ref="J16:X16"/>
    <mergeCell ref="E17:G17"/>
    <mergeCell ref="E20:AH20"/>
    <mergeCell ref="E45:AH45"/>
    <mergeCell ref="V36:AG36"/>
  </mergeCells>
  <phoneticPr fontId="1"/>
  <conditionalFormatting sqref="A32:X32">
    <cfRule type="expression" dxfId="5" priority="2">
      <formula>$AL$35=1</formula>
    </cfRule>
    <cfRule type="expression" dxfId="4" priority="1">
      <formula>$AO$25=1</formula>
    </cfRule>
    <cfRule type="expression" dxfId="3" priority="5">
      <formula>$AJ$32=1</formula>
    </cfRule>
  </conditionalFormatting>
  <conditionalFormatting sqref="A1:R1">
    <cfRule type="expression" dxfId="2" priority="8">
      <formula>$AZ$4=1</formula>
    </cfRule>
    <cfRule type="expression" dxfId="1" priority="9">
      <formula>$AW$2=1</formula>
    </cfRule>
  </conditionalFormatting>
  <dataValidations count="15">
    <dataValidation type="list" allowBlank="1" showInputMessage="1" showErrorMessage="1" sqref="W26:Y26 J26:K26" xr:uid="{98FE0689-BB1C-48CA-A3E7-8963121ABF96}">
      <formula1>$AJ$22:$AJ$24</formula1>
    </dataValidation>
    <dataValidation type="list" allowBlank="1" showInputMessage="1" showErrorMessage="1" sqref="E13" xr:uid="{92CE9EC4-94F6-4B2B-9116-34C235D2258A}">
      <formula1>$AJ$13:$AJ$17</formula1>
    </dataValidation>
    <dataValidation type="list" allowBlank="1" showInputMessage="1" showErrorMessage="1" sqref="O26:R26" xr:uid="{C81C9652-CAC4-40FB-B5F8-6F9CF273E619}">
      <formula1>$AJ$26:$AJ$29</formula1>
    </dataValidation>
    <dataValidation imeMode="halfAlpha" allowBlank="1" showInputMessage="1" showErrorMessage="1" sqref="L15:N15 F8:G8 I8:K8 N18 I15:J15 R15:X15 K18" xr:uid="{F3777BB1-056C-4D20-8F32-D04978F3D4EE}"/>
    <dataValidation imeMode="halfKatakana" allowBlank="1" showInputMessage="1" showErrorMessage="1" sqref="E6:U6" xr:uid="{E0E98BB1-9F80-4C72-A570-4F2A66D8A725}"/>
    <dataValidation type="whole" imeMode="halfAlpha" allowBlank="1" showInputMessage="1" showErrorMessage="1" error="数値を入力してください。" sqref="Y25:AA25 Z7:AC7 AC34 U25:W25 AE34 AC25:AE25 Q25:S25 J13 M25:O25 Z12:AA12 AG34 E12:F12 H12:I12 K12:L12 N12:O12 Q12:R12 T12:U12 W12:X12" xr:uid="{02503420-0BF0-44FE-9EB4-DB842886FD35}">
      <formula1>0</formula1>
      <formula2>1000</formula2>
    </dataValidation>
    <dataValidation type="whole" allowBlank="1" showInputMessage="1" showErrorMessage="1" error="学年欄は数値のみで入力してください。_x000a_複数学年の場合は、通信欄にもその旨を記入してください。_x000a_（例：学年欄「2」、通信欄「学年は2～3年生」）" sqref="V7:Y7" xr:uid="{4B41C1BB-7451-45F5-B278-BC140B3EC371}">
      <formula1>1</formula1>
      <formula2>10</formula2>
    </dataValidation>
    <dataValidation type="whole" imeMode="halfAlpha" allowBlank="1" showInputMessage="1" showErrorMessage="1" error="1～12の数値を入力してください。" sqref="AE4 I5" xr:uid="{4F6CAD60-EB95-450B-94E6-94B041CFB39A}">
      <formula1>1</formula1>
      <formula2>12</formula2>
    </dataValidation>
    <dataValidation type="whole" imeMode="halfAlpha" allowBlank="1" showInputMessage="1" showErrorMessage="1" error="1～31の数値を入力してください。" sqref="K5 AG4" xr:uid="{27882BE4-FBF0-4B72-911A-D2CD9D09AC06}">
      <formula1>1</formula1>
      <formula2>31</formula2>
    </dataValidation>
    <dataValidation type="whole" imeMode="halfAlpha" allowBlank="1" showInputMessage="1" showErrorMessage="1" error="3～5の数値を入力してください。" sqref="AC4 G5" xr:uid="{33AF77F7-0C5B-44D1-B63A-920B07348C34}">
      <formula1>3</formula1>
      <formula2>5</formula2>
    </dataValidation>
    <dataValidation type="whole" imeMode="halfAlpha" allowBlank="1" showInputMessage="1" showErrorMessage="1" error="開園は9:00からです。" sqref="P5" xr:uid="{1489F4B9-B207-4EFD-B2AD-E351D536B729}">
      <formula1>9</formula1>
      <formula2>20</formula2>
    </dataValidation>
    <dataValidation type="whole" imeMode="halfAlpha" allowBlank="1" showInputMessage="1" showErrorMessage="1" error="無効な時間帯です。" sqref="U5" xr:uid="{82E77949-2C88-47C5-9723-56A9918CAF3B}">
      <formula1>9</formula1>
      <formula2>20</formula2>
    </dataValidation>
    <dataValidation type="whole" imeMode="halfAlpha" allowBlank="1" showInputMessage="1" showErrorMessage="1" error="60より小さい数値を入力してください。" sqref="R5 W5" xr:uid="{A4FE1954-3969-4066-9F33-1672059A42E7}">
      <formula1>0</formula1>
      <formula2>59</formula2>
    </dataValidation>
    <dataValidation type="list" imeMode="halfAlpha" allowBlank="1" showInputMessage="1" showErrorMessage="1" sqref="H18:J18" xr:uid="{7281A59E-881D-44FC-8655-9B1F8B1BF591}">
      <formula1>$AJ$18:$AJ$20</formula1>
    </dataValidation>
    <dataValidation type="list" allowBlank="1" showInputMessage="1" showErrorMessage="1" sqref="N36:N40" xr:uid="{2842D219-6935-4D00-8620-EE20C7BEB129}">
      <formula1>$AJ$35:$AJ$36</formula1>
    </dataValidation>
  </dataValidations>
  <hyperlinks>
    <hyperlink ref="Q53" r:id="rId1" xr:uid="{DF985880-43B3-40EF-BA0B-274A41843A91}"/>
  </hyperlinks>
  <printOptions horizontalCentered="1"/>
  <pageMargins left="0.35433070866141736" right="0.27559055118110237" top="0.11811023622047245" bottom="7.874015748031496E-2" header="0.31496062992125984" footer="0.31496062992125984"/>
  <pageSetup paperSize="9" scale="69" orientation="portrait" blackAndWhite="1"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F1A5E-9366-4344-83ED-B65AD3F8C7E6}">
  <dimension ref="B1:DE181"/>
  <sheetViews>
    <sheetView view="pageBreakPreview" zoomScale="80" zoomScaleNormal="80" zoomScaleSheetLayoutView="80" workbookViewId="0">
      <pane xSplit="4" ySplit="2" topLeftCell="F3" activePane="bottomRight" state="frozen"/>
      <selection pane="topRight" activeCell="E1" sqref="E1"/>
      <selection pane="bottomLeft" activeCell="A3" sqref="A3"/>
      <selection pane="bottomRight" activeCell="C3" sqref="C3"/>
    </sheetView>
  </sheetViews>
  <sheetFormatPr defaultColWidth="8.58203125" defaultRowHeight="19.5" customHeight="1"/>
  <cols>
    <col min="1" max="1" width="2.58203125" style="34" customWidth="1"/>
    <col min="2" max="2" width="27.58203125" style="34" customWidth="1"/>
    <col min="3" max="3" width="50.58203125" style="34" customWidth="1"/>
    <col min="4" max="4" width="2.58203125" style="34" customWidth="1"/>
    <col min="5" max="5" width="100.58203125" style="34" customWidth="1"/>
    <col min="6" max="6" width="22.58203125" style="46" customWidth="1"/>
    <col min="7" max="7" width="37.58203125" style="47" customWidth="1"/>
    <col min="8" max="8" width="3.58203125" style="47" customWidth="1"/>
    <col min="9" max="11" width="8.58203125" style="47"/>
    <col min="12" max="15" width="8.58203125" style="35"/>
    <col min="16" max="16" width="12.25" style="35" customWidth="1"/>
    <col min="17" max="17" width="10.83203125" style="36" customWidth="1"/>
    <col min="18" max="18" width="17.9140625" style="36" customWidth="1"/>
    <col min="19" max="22" width="8.58203125" style="36"/>
    <col min="23" max="109" width="8.58203125" style="37"/>
    <col min="110" max="16384" width="8.58203125" style="34"/>
  </cols>
  <sheetData>
    <row r="1" spans="2:109" ht="30" customHeight="1" thickBot="1">
      <c r="B1" s="38" t="s">
        <v>178</v>
      </c>
      <c r="F1" s="46" t="s">
        <v>170</v>
      </c>
    </row>
    <row r="2" spans="2:109" ht="24" customHeight="1" thickBot="1">
      <c r="B2" s="39" t="s">
        <v>169</v>
      </c>
      <c r="C2" s="40" t="s">
        <v>229</v>
      </c>
      <c r="F2" s="51" t="s">
        <v>103</v>
      </c>
      <c r="G2" s="52"/>
      <c r="I2" s="45" t="s">
        <v>81</v>
      </c>
      <c r="P2" s="86" t="s">
        <v>471</v>
      </c>
      <c r="Q2" s="87" t="s">
        <v>472</v>
      </c>
      <c r="R2" s="87" t="s">
        <v>473</v>
      </c>
    </row>
    <row r="3" spans="2:109" ht="24" customHeight="1">
      <c r="B3" s="42" t="s">
        <v>257</v>
      </c>
      <c r="C3" s="61"/>
      <c r="F3" s="51" t="s">
        <v>256</v>
      </c>
      <c r="G3" s="52"/>
      <c r="I3" s="45"/>
      <c r="P3" s="86" t="s">
        <v>272</v>
      </c>
      <c r="Q3" s="87" t="s">
        <v>273</v>
      </c>
      <c r="R3" s="87" t="s">
        <v>274</v>
      </c>
    </row>
    <row r="4" spans="2:109" ht="24" customHeight="1">
      <c r="B4" s="65" t="s">
        <v>172</v>
      </c>
      <c r="C4" s="66"/>
      <c r="F4" s="51" t="s">
        <v>171</v>
      </c>
      <c r="G4" s="57"/>
      <c r="I4" s="48"/>
      <c r="P4" s="86" t="s">
        <v>275</v>
      </c>
      <c r="Q4" s="87" t="s">
        <v>276</v>
      </c>
      <c r="R4" s="87" t="s">
        <v>277</v>
      </c>
    </row>
    <row r="5" spans="2:109" ht="24" customHeight="1">
      <c r="B5" s="41" t="s">
        <v>173</v>
      </c>
      <c r="C5" s="61"/>
      <c r="F5" s="51" t="s">
        <v>104</v>
      </c>
      <c r="G5" s="57"/>
      <c r="I5" s="48"/>
      <c r="P5" s="86" t="s">
        <v>278</v>
      </c>
      <c r="Q5" s="87" t="s">
        <v>273</v>
      </c>
      <c r="R5" s="87" t="s">
        <v>279</v>
      </c>
    </row>
    <row r="6" spans="2:109" ht="24" customHeight="1">
      <c r="B6" s="42" t="s">
        <v>174</v>
      </c>
      <c r="C6" s="61"/>
      <c r="F6" s="51" t="s">
        <v>257</v>
      </c>
      <c r="G6" s="85" t="str">
        <f>IF(C3="","",C3)</f>
        <v/>
      </c>
      <c r="I6" s="48">
        <v>1</v>
      </c>
      <c r="P6" s="86" t="s">
        <v>280</v>
      </c>
      <c r="Q6" s="87" t="s">
        <v>273</v>
      </c>
      <c r="R6" s="87" t="s">
        <v>281</v>
      </c>
    </row>
    <row r="7" spans="2:109" ht="24" customHeight="1">
      <c r="B7" s="42" t="s">
        <v>474</v>
      </c>
      <c r="C7" s="88" t="str">
        <f>IF(C5="","",IF(C6="道内",IF(ISERROR(VLOOKUP(C5,P3:Q181,2,FALSE))=TRUE,"※市町村名を正しく記入してください。",VLOOKUP(C5,P3:Q181,2,FALSE)),""))</f>
        <v/>
      </c>
      <c r="F7" s="54" t="s">
        <v>172</v>
      </c>
      <c r="G7" s="57"/>
      <c r="I7" s="49"/>
      <c r="P7" s="87" t="s">
        <v>282</v>
      </c>
      <c r="Q7" s="87" t="s">
        <v>283</v>
      </c>
      <c r="R7" s="87" t="s">
        <v>284</v>
      </c>
      <c r="V7" s="37"/>
      <c r="DE7" s="34"/>
    </row>
    <row r="8" spans="2:109" ht="24" customHeight="1">
      <c r="B8" s="42" t="s">
        <v>176</v>
      </c>
      <c r="C8" s="61"/>
      <c r="F8" s="51" t="s">
        <v>105</v>
      </c>
      <c r="G8" s="55" t="str">
        <f>IF(ISERROR(I8)=TRUE,"",I8)</f>
        <v/>
      </c>
      <c r="I8" s="50" t="e">
        <f>VALUE("R"&amp;+【記入】申込書!AC4&amp;+"."&amp;+【記入】申込書!AE4&amp;+"."&amp;+【記入】申込書!AG4)</f>
        <v>#VALUE!</v>
      </c>
      <c r="P8" s="86" t="s">
        <v>285</v>
      </c>
      <c r="Q8" s="87" t="s">
        <v>283</v>
      </c>
      <c r="R8" s="87" t="s">
        <v>284</v>
      </c>
    </row>
    <row r="9" spans="2:109" ht="24" customHeight="1">
      <c r="B9" s="42" t="s">
        <v>214</v>
      </c>
      <c r="C9" s="61"/>
      <c r="F9" s="51" t="s">
        <v>106</v>
      </c>
      <c r="G9" s="57"/>
      <c r="P9" s="86" t="s">
        <v>286</v>
      </c>
      <c r="Q9" s="87" t="s">
        <v>273</v>
      </c>
      <c r="R9" s="87" t="s">
        <v>287</v>
      </c>
    </row>
    <row r="10" spans="2:109" ht="24" customHeight="1">
      <c r="B10" s="42" t="s">
        <v>215</v>
      </c>
      <c r="C10" s="62">
        <v>25</v>
      </c>
      <c r="F10" s="51" t="s">
        <v>107</v>
      </c>
      <c r="G10" s="57"/>
      <c r="P10" s="86" t="s">
        <v>288</v>
      </c>
      <c r="Q10" s="87" t="s">
        <v>273</v>
      </c>
      <c r="R10" s="87" t="s">
        <v>281</v>
      </c>
      <c r="DE10" s="34"/>
    </row>
    <row r="11" spans="2:109" ht="24" customHeight="1">
      <c r="B11" s="42" t="s">
        <v>216</v>
      </c>
      <c r="C11" s="61"/>
      <c r="F11" s="51" t="s">
        <v>108</v>
      </c>
      <c r="G11" s="55" t="str">
        <f>IF(ISERROR(I11)=TRUE,"",I11)</f>
        <v/>
      </c>
      <c r="I11" s="50" t="e">
        <f>VALUE("R"&amp;+【記入】申込書!AC34&amp;+"."&amp;+【記入】申込書!AE34&amp;+"."&amp;+【記入】申込書!AG34)</f>
        <v>#VALUE!</v>
      </c>
      <c r="P11" s="86" t="s">
        <v>289</v>
      </c>
      <c r="Q11" s="87" t="s">
        <v>273</v>
      </c>
      <c r="R11" s="87" t="s">
        <v>281</v>
      </c>
      <c r="V11" s="37"/>
    </row>
    <row r="12" spans="2:109" ht="24" customHeight="1">
      <c r="B12" s="42" t="s">
        <v>217</v>
      </c>
      <c r="C12" s="62">
        <v>45</v>
      </c>
      <c r="F12" s="51" t="s">
        <v>109</v>
      </c>
      <c r="G12" s="55" t="str">
        <f>IF(ISERROR(【記入】申込書!AJ5)=TRUE,"",【記入】申込書!AJ5)</f>
        <v/>
      </c>
      <c r="P12" s="86" t="s">
        <v>290</v>
      </c>
      <c r="Q12" s="87" t="s">
        <v>283</v>
      </c>
      <c r="R12" s="87" t="s">
        <v>291</v>
      </c>
    </row>
    <row r="13" spans="2:109" ht="24" customHeight="1">
      <c r="B13" s="42" t="s">
        <v>218</v>
      </c>
      <c r="C13" s="61"/>
      <c r="F13" s="51" t="s">
        <v>110</v>
      </c>
      <c r="G13" s="53" t="str">
        <f>【記入】申込書!AQ5</f>
        <v/>
      </c>
      <c r="P13" s="86" t="s">
        <v>292</v>
      </c>
      <c r="Q13" s="87" t="s">
        <v>273</v>
      </c>
      <c r="R13" s="87" t="s">
        <v>287</v>
      </c>
    </row>
    <row r="14" spans="2:109" ht="24" customHeight="1">
      <c r="B14" s="42" t="s">
        <v>219</v>
      </c>
      <c r="C14" s="62">
        <v>20</v>
      </c>
      <c r="F14" s="51" t="s">
        <v>111</v>
      </c>
      <c r="G14" s="56" t="str">
        <f>IF(【記入】申込書!AJ6=0,"",IF(ISERROR(【記入】申込書!AJ6)=TRUE,"",【記入】申込書!AJ6))</f>
        <v/>
      </c>
      <c r="P14" s="86" t="s">
        <v>293</v>
      </c>
      <c r="Q14" s="87" t="s">
        <v>273</v>
      </c>
      <c r="R14" s="87" t="s">
        <v>287</v>
      </c>
    </row>
    <row r="15" spans="2:109" ht="24" customHeight="1">
      <c r="B15" s="42" t="s">
        <v>220</v>
      </c>
      <c r="C15" s="61"/>
      <c r="F15" s="51" t="s">
        <v>112</v>
      </c>
      <c r="G15" s="56" t="str">
        <f>IF(【記入】申込書!AJ7=0,"",IF(ISERROR(【記入】申込書!AJ7)=TRUE,"",【記入】申込書!AJ7))</f>
        <v/>
      </c>
      <c r="P15" s="86" t="s">
        <v>294</v>
      </c>
      <c r="Q15" s="87" t="s">
        <v>273</v>
      </c>
      <c r="R15" s="87" t="s">
        <v>274</v>
      </c>
    </row>
    <row r="16" spans="2:109" ht="24" customHeight="1">
      <c r="B16" s="42" t="s">
        <v>221</v>
      </c>
      <c r="C16" s="62">
        <v>40</v>
      </c>
      <c r="F16" s="51" t="s">
        <v>113</v>
      </c>
      <c r="G16" s="53" t="str">
        <f>IF(【記入】申込書!E6=0,"",ASC(【記入】申込書!E6))</f>
        <v/>
      </c>
      <c r="P16" s="86" t="s">
        <v>295</v>
      </c>
      <c r="Q16" s="87" t="s">
        <v>296</v>
      </c>
      <c r="R16" s="87" t="s">
        <v>297</v>
      </c>
    </row>
    <row r="17" spans="2:18" ht="24" customHeight="1">
      <c r="B17" s="42" t="s">
        <v>232</v>
      </c>
      <c r="C17" s="63">
        <v>1100</v>
      </c>
      <c r="F17" s="51" t="s">
        <v>114</v>
      </c>
      <c r="G17" s="53" t="str">
        <f>IF(【記入】申込書!E7=0,"",【記入】申込書!E7)</f>
        <v/>
      </c>
      <c r="P17" s="86" t="s">
        <v>298</v>
      </c>
      <c r="Q17" s="87" t="s">
        <v>283</v>
      </c>
      <c r="R17" s="87" t="s">
        <v>299</v>
      </c>
    </row>
    <row r="18" spans="2:18" ht="24" customHeight="1">
      <c r="B18" s="42" t="s">
        <v>233</v>
      </c>
      <c r="C18" s="61"/>
      <c r="F18" s="51" t="s">
        <v>115</v>
      </c>
      <c r="G18" s="53" t="str">
        <f>IF(【記入】申込書!V7=0,"",【記入】申込書!V7)</f>
        <v/>
      </c>
      <c r="P18" s="86" t="s">
        <v>300</v>
      </c>
      <c r="Q18" s="87" t="s">
        <v>296</v>
      </c>
      <c r="R18" s="87" t="s">
        <v>301</v>
      </c>
    </row>
    <row r="19" spans="2:18" ht="24" customHeight="1">
      <c r="B19" s="42" t="s">
        <v>222</v>
      </c>
      <c r="C19" s="61"/>
      <c r="F19" s="51" t="s">
        <v>116</v>
      </c>
      <c r="G19" s="53" t="str">
        <f>IF(【記入】申込書!Z7=0,"",【記入】申込書!Z7)</f>
        <v/>
      </c>
      <c r="P19" s="86" t="s">
        <v>302</v>
      </c>
      <c r="Q19" s="87" t="s">
        <v>283</v>
      </c>
      <c r="R19" s="87" t="s">
        <v>291</v>
      </c>
    </row>
    <row r="20" spans="2:18" ht="24" customHeight="1">
      <c r="B20" s="42" t="s">
        <v>223</v>
      </c>
      <c r="C20" s="62">
        <v>25</v>
      </c>
      <c r="F20" s="51" t="s">
        <v>117</v>
      </c>
      <c r="G20" s="53" t="str">
        <f>IF(【記入】申込書!F8="","",ASC(【記入】申込書!F8&amp;"-"&amp;【記入】申込書!I8))</f>
        <v/>
      </c>
      <c r="P20" s="86" t="s">
        <v>303</v>
      </c>
      <c r="Q20" s="87" t="s">
        <v>276</v>
      </c>
      <c r="R20" s="87" t="s">
        <v>277</v>
      </c>
    </row>
    <row r="21" spans="2:18" ht="24" customHeight="1">
      <c r="B21" s="42" t="s">
        <v>234</v>
      </c>
      <c r="C21" s="63">
        <v>800</v>
      </c>
      <c r="F21" s="51" t="s">
        <v>118</v>
      </c>
      <c r="G21" s="53" t="str">
        <f>IF(【記入】申込書!G9=0,"",【記入】申込書!G9)</f>
        <v/>
      </c>
      <c r="I21" s="47" t="s">
        <v>230</v>
      </c>
      <c r="P21" s="86" t="s">
        <v>304</v>
      </c>
      <c r="Q21" s="87" t="s">
        <v>276</v>
      </c>
      <c r="R21" s="87" t="s">
        <v>277</v>
      </c>
    </row>
    <row r="22" spans="2:18" ht="24" customHeight="1">
      <c r="B22" s="42" t="s">
        <v>235</v>
      </c>
      <c r="C22" s="61"/>
      <c r="F22" s="54" t="s">
        <v>173</v>
      </c>
      <c r="G22" s="53" t="str">
        <f>IF(C5=0,"",C5)</f>
        <v/>
      </c>
      <c r="I22" s="47" t="s">
        <v>231</v>
      </c>
      <c r="P22" s="86" t="s">
        <v>305</v>
      </c>
      <c r="Q22" s="87" t="s">
        <v>283</v>
      </c>
      <c r="R22" s="87" t="s">
        <v>284</v>
      </c>
    </row>
    <row r="23" spans="2:18" ht="24" customHeight="1">
      <c r="B23" s="42" t="s">
        <v>224</v>
      </c>
      <c r="C23" s="61"/>
      <c r="F23" s="54" t="s">
        <v>174</v>
      </c>
      <c r="G23" s="53" t="str">
        <f>IF(C6=0,"",C6)</f>
        <v/>
      </c>
      <c r="P23" s="86" t="s">
        <v>306</v>
      </c>
      <c r="Q23" s="87" t="s">
        <v>296</v>
      </c>
      <c r="R23" s="87" t="s">
        <v>297</v>
      </c>
    </row>
    <row r="24" spans="2:18" ht="24" customHeight="1">
      <c r="B24" s="42" t="s">
        <v>225</v>
      </c>
      <c r="C24" s="61"/>
      <c r="F24" s="54" t="s">
        <v>175</v>
      </c>
      <c r="G24" s="53" t="str">
        <f>IF(C7=0,"",C7)</f>
        <v/>
      </c>
      <c r="I24" s="47" t="s">
        <v>85</v>
      </c>
      <c r="P24" s="86" t="s">
        <v>307</v>
      </c>
      <c r="Q24" s="87" t="s">
        <v>283</v>
      </c>
      <c r="R24" s="87" t="s">
        <v>284</v>
      </c>
    </row>
    <row r="25" spans="2:18" ht="24" customHeight="1">
      <c r="B25" s="42" t="s">
        <v>226</v>
      </c>
      <c r="C25" s="61"/>
      <c r="F25" s="54" t="s">
        <v>176</v>
      </c>
      <c r="G25" s="53" t="str">
        <f>IF(C8=0,"",C8)</f>
        <v/>
      </c>
      <c r="I25" s="47" t="s">
        <v>86</v>
      </c>
      <c r="J25" s="47" t="s">
        <v>89</v>
      </c>
      <c r="P25" s="86" t="s">
        <v>308</v>
      </c>
      <c r="Q25" s="87" t="s">
        <v>273</v>
      </c>
      <c r="R25" s="87" t="s">
        <v>287</v>
      </c>
    </row>
    <row r="26" spans="2:18" ht="24" customHeight="1">
      <c r="B26" s="42" t="s">
        <v>227</v>
      </c>
      <c r="C26" s="61"/>
      <c r="F26" s="51" t="s">
        <v>119</v>
      </c>
      <c r="G26" s="53" t="str">
        <f>IF(【記入】申込書!O8=0,"",IF(ISERROR(K26)=TRUE,ASC(【記入】申込書!O8),ASC(【記入】申込書!O8&amp;"#")))</f>
        <v/>
      </c>
      <c r="I26" s="47" t="s">
        <v>87</v>
      </c>
      <c r="J26" s="47" t="s">
        <v>90</v>
      </c>
      <c r="K26" s="67">
        <f>【記入】申込書!O8+1</f>
        <v>1</v>
      </c>
      <c r="P26" s="86" t="s">
        <v>309</v>
      </c>
      <c r="Q26" s="87" t="s">
        <v>296</v>
      </c>
      <c r="R26" s="87" t="s">
        <v>297</v>
      </c>
    </row>
    <row r="27" spans="2:18" ht="24" customHeight="1" thickBot="1">
      <c r="B27" s="71" t="s">
        <v>228</v>
      </c>
      <c r="C27" s="72"/>
      <c r="F27" s="51" t="s">
        <v>120</v>
      </c>
      <c r="G27" s="53" t="str">
        <f>IF(【記入】申込書!Y8=0,"",【記入】申込書!Y8)</f>
        <v/>
      </c>
      <c r="I27" s="47" t="s">
        <v>88</v>
      </c>
      <c r="J27" s="47" t="s">
        <v>91</v>
      </c>
      <c r="P27" s="86" t="s">
        <v>310</v>
      </c>
      <c r="Q27" s="87" t="s">
        <v>273</v>
      </c>
      <c r="R27" s="87" t="s">
        <v>287</v>
      </c>
    </row>
    <row r="28" spans="2:18" ht="24" customHeight="1">
      <c r="F28" s="51" t="s">
        <v>121</v>
      </c>
      <c r="G28" s="53" t="str">
        <f>IF(【記入】申込書!E12=0,"",【記入】申込書!E12)</f>
        <v/>
      </c>
      <c r="J28" s="47" t="s">
        <v>92</v>
      </c>
      <c r="P28" s="86" t="s">
        <v>311</v>
      </c>
      <c r="Q28" s="87" t="s">
        <v>276</v>
      </c>
      <c r="R28" s="87" t="s">
        <v>279</v>
      </c>
    </row>
    <row r="29" spans="2:18" ht="24" customHeight="1">
      <c r="F29" s="51" t="s">
        <v>122</v>
      </c>
      <c r="G29" s="53" t="str">
        <f>IF(【記入】申込書!H12=0,"",【記入】申込書!H12)</f>
        <v/>
      </c>
      <c r="J29" s="47" t="s">
        <v>93</v>
      </c>
      <c r="P29" s="86" t="s">
        <v>312</v>
      </c>
      <c r="Q29" s="87" t="s">
        <v>273</v>
      </c>
      <c r="R29" s="87" t="s">
        <v>279</v>
      </c>
    </row>
    <row r="30" spans="2:18" ht="24" customHeight="1">
      <c r="F30" s="51" t="s">
        <v>123</v>
      </c>
      <c r="G30" s="53" t="str">
        <f>IF(【記入】申込書!K12=0,"",【記入】申込書!K12)</f>
        <v/>
      </c>
      <c r="J30" s="47" t="s">
        <v>94</v>
      </c>
      <c r="P30" s="86" t="s">
        <v>313</v>
      </c>
      <c r="Q30" s="87" t="s">
        <v>273</v>
      </c>
      <c r="R30" s="87" t="s">
        <v>279</v>
      </c>
    </row>
    <row r="31" spans="2:18" ht="24" customHeight="1">
      <c r="F31" s="51" t="s">
        <v>124</v>
      </c>
      <c r="G31" s="53" t="str">
        <f>IF(【記入】申込書!N12=0,"",【記入】申込書!N12)</f>
        <v/>
      </c>
      <c r="J31" s="47" t="s">
        <v>95</v>
      </c>
      <c r="P31" s="86" t="s">
        <v>314</v>
      </c>
      <c r="Q31" s="87" t="s">
        <v>273</v>
      </c>
      <c r="R31" s="87" t="s">
        <v>279</v>
      </c>
    </row>
    <row r="32" spans="2:18" ht="24" customHeight="1">
      <c r="F32" s="51" t="s">
        <v>125</v>
      </c>
      <c r="G32" s="53" t="str">
        <f>IF(【記入】申込書!Q12=0,"",【記入】申込書!Q12)</f>
        <v/>
      </c>
      <c r="J32" s="47" t="s">
        <v>96</v>
      </c>
      <c r="P32" s="86" t="s">
        <v>315</v>
      </c>
      <c r="Q32" s="87" t="s">
        <v>296</v>
      </c>
      <c r="R32" s="87" t="s">
        <v>301</v>
      </c>
    </row>
    <row r="33" spans="6:18" ht="24" customHeight="1">
      <c r="F33" s="51" t="s">
        <v>126</v>
      </c>
      <c r="G33" s="53" t="str">
        <f>IF(【記入】申込書!T12=0,"",【記入】申込書!T12)</f>
        <v/>
      </c>
      <c r="P33" s="86" t="s">
        <v>316</v>
      </c>
      <c r="Q33" s="87" t="s">
        <v>273</v>
      </c>
      <c r="R33" s="87" t="s">
        <v>279</v>
      </c>
    </row>
    <row r="34" spans="6:18" ht="24" customHeight="1">
      <c r="F34" s="51" t="s">
        <v>127</v>
      </c>
      <c r="G34" s="53" t="str">
        <f>IF(【記入】申込書!W12=0,"",【記入】申込書!W12)</f>
        <v/>
      </c>
      <c r="P34" s="86" t="s">
        <v>317</v>
      </c>
      <c r="Q34" s="87" t="s">
        <v>296</v>
      </c>
      <c r="R34" s="87" t="s">
        <v>318</v>
      </c>
    </row>
    <row r="35" spans="6:18" ht="24" customHeight="1">
      <c r="F35" s="51" t="s">
        <v>128</v>
      </c>
      <c r="G35" s="53" t="str">
        <f>IF(【記入】申込書!Z12=0,"",【記入】申込書!Z12)</f>
        <v/>
      </c>
      <c r="P35" s="86" t="s">
        <v>319</v>
      </c>
      <c r="Q35" s="87" t="s">
        <v>296</v>
      </c>
      <c r="R35" s="87" t="s">
        <v>318</v>
      </c>
    </row>
    <row r="36" spans="6:18" ht="24" customHeight="1">
      <c r="F36" s="51" t="s">
        <v>129</v>
      </c>
      <c r="G36" s="53" t="str">
        <f>IF(【記入】申込書!AC12=0,"",【記入】申込書!AC12)</f>
        <v/>
      </c>
      <c r="P36" s="86" t="s">
        <v>320</v>
      </c>
      <c r="Q36" s="87" t="s">
        <v>273</v>
      </c>
      <c r="R36" s="87" t="s">
        <v>287</v>
      </c>
    </row>
    <row r="37" spans="6:18" ht="24" customHeight="1">
      <c r="F37" s="51" t="s">
        <v>130</v>
      </c>
      <c r="G37" s="53" t="str">
        <f>IF(【記入】申込書!E13=0,"",【記入】申込書!E13)</f>
        <v/>
      </c>
      <c r="I37" s="49"/>
      <c r="P37" s="86" t="s">
        <v>321</v>
      </c>
      <c r="Q37" s="87" t="s">
        <v>296</v>
      </c>
      <c r="R37" s="87" t="s">
        <v>301</v>
      </c>
    </row>
    <row r="38" spans="6:18" ht="24" customHeight="1">
      <c r="F38" s="51" t="s">
        <v>131</v>
      </c>
      <c r="G38" s="53" t="str">
        <f>IF(【記入】申込書!J13=0,"",【記入】申込書!J13)</f>
        <v/>
      </c>
      <c r="I38" s="49"/>
      <c r="P38" s="86" t="s">
        <v>322</v>
      </c>
      <c r="Q38" s="87" t="s">
        <v>273</v>
      </c>
      <c r="R38" s="87" t="s">
        <v>323</v>
      </c>
    </row>
    <row r="39" spans="6:18" ht="24" customHeight="1">
      <c r="F39" s="51" t="s">
        <v>132</v>
      </c>
      <c r="G39" s="53" t="str">
        <f>IF(【記入】申込書!P13=0,"",【記入】申込書!P13)</f>
        <v/>
      </c>
      <c r="I39" s="49"/>
      <c r="P39" s="86" t="s">
        <v>324</v>
      </c>
      <c r="Q39" s="87" t="s">
        <v>273</v>
      </c>
      <c r="R39" s="87" t="s">
        <v>287</v>
      </c>
    </row>
    <row r="40" spans="6:18" ht="24" customHeight="1">
      <c r="F40" s="51" t="s">
        <v>133</v>
      </c>
      <c r="G40" s="53" t="str">
        <f>IF(【記入】申込書!H14=0,"",【記入】申込書!H14)</f>
        <v/>
      </c>
      <c r="I40" s="49"/>
      <c r="P40" s="86" t="s">
        <v>325</v>
      </c>
      <c r="Q40" s="87" t="s">
        <v>283</v>
      </c>
      <c r="R40" s="87" t="s">
        <v>284</v>
      </c>
    </row>
    <row r="41" spans="6:18" ht="24" customHeight="1">
      <c r="F41" s="51" t="s">
        <v>134</v>
      </c>
      <c r="G41" s="53" t="str">
        <f>IF(【記入】申込書!X14=0,"",【記入】申込書!X14)</f>
        <v/>
      </c>
      <c r="P41" s="86" t="s">
        <v>326</v>
      </c>
      <c r="Q41" s="87" t="s">
        <v>273</v>
      </c>
      <c r="R41" s="87" t="s">
        <v>279</v>
      </c>
    </row>
    <row r="42" spans="6:18" ht="24" customHeight="1">
      <c r="F42" s="51" t="s">
        <v>135</v>
      </c>
      <c r="G42" s="53" t="str">
        <f>IF(【記入】申込書!I15="","",ASC(【記入】申込書!I15&amp;"-"&amp;【記入】申込書!L15))</f>
        <v/>
      </c>
      <c r="P42" s="86" t="s">
        <v>327</v>
      </c>
      <c r="Q42" s="87" t="s">
        <v>296</v>
      </c>
      <c r="R42" s="87" t="s">
        <v>318</v>
      </c>
    </row>
    <row r="43" spans="6:18" ht="24" customHeight="1">
      <c r="F43" s="51" t="s">
        <v>136</v>
      </c>
      <c r="G43" s="53" t="str">
        <f>IF(【記入】申込書!J16=0,"",【記入】申込書!J16)</f>
        <v/>
      </c>
      <c r="P43" s="86" t="s">
        <v>328</v>
      </c>
      <c r="Q43" s="87" t="s">
        <v>273</v>
      </c>
      <c r="R43" s="87" t="s">
        <v>281</v>
      </c>
    </row>
    <row r="44" spans="6:18" ht="24" customHeight="1">
      <c r="F44" s="51" t="s">
        <v>137</v>
      </c>
      <c r="G44" s="53" t="str">
        <f>IF(【記入】申込書!R15=0,"",IF(ISERROR(K44)=TRUE,ASC(【記入】申込書!R15),ASC(【記入】申込書!R15&amp;"#")))</f>
        <v/>
      </c>
      <c r="K44" s="67">
        <f>【記入】申込書!R15+1</f>
        <v>1</v>
      </c>
      <c r="P44" s="86" t="s">
        <v>329</v>
      </c>
      <c r="Q44" s="87" t="s">
        <v>276</v>
      </c>
      <c r="R44" s="87" t="s">
        <v>277</v>
      </c>
    </row>
    <row r="45" spans="6:18" ht="24" customHeight="1">
      <c r="F45" s="51" t="s">
        <v>138</v>
      </c>
      <c r="G45" s="53" t="str">
        <f>IF(【記入】申込書!H17=0,"",【記入】申込書!H17)</f>
        <v/>
      </c>
      <c r="P45" s="86" t="s">
        <v>330</v>
      </c>
      <c r="Q45" s="87" t="s">
        <v>296</v>
      </c>
      <c r="R45" s="87" t="s">
        <v>297</v>
      </c>
    </row>
    <row r="46" spans="6:18" ht="24" customHeight="1">
      <c r="F46" s="51" t="s">
        <v>139</v>
      </c>
      <c r="G46" s="53" t="str">
        <f>IF(【記入】申込書!V17=0,"",【記入】申込書!V17)</f>
        <v/>
      </c>
      <c r="P46" s="86" t="s">
        <v>331</v>
      </c>
      <c r="Q46" s="87" t="s">
        <v>296</v>
      </c>
      <c r="R46" s="87" t="s">
        <v>297</v>
      </c>
    </row>
    <row r="47" spans="6:18" ht="24" customHeight="1">
      <c r="F47" s="51" t="s">
        <v>140</v>
      </c>
      <c r="G47" s="53" t="str">
        <f>IF(【記入】申込書!H18=0,"",【記入】申込書!H18)</f>
        <v/>
      </c>
      <c r="I47" s="49"/>
      <c r="P47" s="86" t="s">
        <v>332</v>
      </c>
      <c r="Q47" s="87" t="s">
        <v>276</v>
      </c>
      <c r="R47" s="87" t="s">
        <v>277</v>
      </c>
    </row>
    <row r="48" spans="6:18" ht="24" customHeight="1">
      <c r="F48" s="51" t="s">
        <v>141</v>
      </c>
      <c r="G48" s="53" t="str">
        <f>IF(【記入】申込書!N18=0,"",【記入】申込書!N18)</f>
        <v/>
      </c>
      <c r="I48" s="49"/>
      <c r="P48" s="86" t="s">
        <v>333</v>
      </c>
      <c r="Q48" s="87" t="s">
        <v>273</v>
      </c>
      <c r="R48" s="87" t="s">
        <v>323</v>
      </c>
    </row>
    <row r="49" spans="6:18" ht="24" customHeight="1">
      <c r="F49" s="54" t="s">
        <v>168</v>
      </c>
      <c r="G49" s="53" t="str">
        <f>IF(【記入】申込書!V18=0,"",IF(ISERROR(K49)=TRUE,ASC(【記入】申込書!V18),ASC(【記入】申込書!V18&amp;"#")))</f>
        <v/>
      </c>
      <c r="I49" s="49"/>
      <c r="K49" s="67">
        <f>【記入】申込書!Y18+1</f>
        <v>1</v>
      </c>
      <c r="P49" s="86" t="s">
        <v>334</v>
      </c>
      <c r="Q49" s="87" t="s">
        <v>276</v>
      </c>
      <c r="R49" s="87" t="s">
        <v>279</v>
      </c>
    </row>
    <row r="50" spans="6:18" ht="24" customHeight="1">
      <c r="F50" s="51" t="s">
        <v>179</v>
      </c>
      <c r="G50" s="53" t="str">
        <f>IF(【記入】申込書!AQ26=0,"",IF(管理画面!G55="不可","",【記入】申込書!AQ26))</f>
        <v/>
      </c>
      <c r="I50" s="49"/>
      <c r="P50" s="86" t="s">
        <v>335</v>
      </c>
      <c r="Q50" s="87" t="s">
        <v>276</v>
      </c>
      <c r="R50" s="87" t="s">
        <v>277</v>
      </c>
    </row>
    <row r="51" spans="6:18" ht="24" customHeight="1">
      <c r="F51" s="51" t="s">
        <v>180</v>
      </c>
      <c r="G51" s="56" t="str">
        <f>IF(C9=0,"",C9)</f>
        <v/>
      </c>
      <c r="P51" s="86" t="s">
        <v>336</v>
      </c>
      <c r="Q51" s="87" t="s">
        <v>296</v>
      </c>
      <c r="R51" s="87" t="s">
        <v>337</v>
      </c>
    </row>
    <row r="52" spans="6:18" ht="24" customHeight="1">
      <c r="F52" s="51" t="s">
        <v>181</v>
      </c>
      <c r="G52" s="56">
        <f>TIME(0,C10,0)</f>
        <v>1.7361111111111112E-2</v>
      </c>
      <c r="P52" s="86" t="s">
        <v>338</v>
      </c>
      <c r="Q52" s="87" t="s">
        <v>296</v>
      </c>
      <c r="R52" s="87" t="s">
        <v>301</v>
      </c>
    </row>
    <row r="53" spans="6:18" ht="24" customHeight="1">
      <c r="F53" s="51" t="s">
        <v>182</v>
      </c>
      <c r="G53" s="57"/>
      <c r="P53" s="86" t="s">
        <v>339</v>
      </c>
      <c r="Q53" s="87" t="s">
        <v>273</v>
      </c>
      <c r="R53" s="87" t="s">
        <v>287</v>
      </c>
    </row>
    <row r="54" spans="6:18" ht="24" customHeight="1">
      <c r="F54" s="51" t="s">
        <v>183</v>
      </c>
      <c r="G54" s="57"/>
      <c r="P54" s="86" t="s">
        <v>340</v>
      </c>
      <c r="Q54" s="87" t="s">
        <v>273</v>
      </c>
      <c r="R54" s="87" t="s">
        <v>323</v>
      </c>
    </row>
    <row r="55" spans="6:18" ht="24" customHeight="1">
      <c r="F55" s="51" t="s">
        <v>184</v>
      </c>
      <c r="G55" s="53" t="str">
        <f>IF(AND(【記入】申込書!F36="■",【記入】申込書!R36="■"),"不可","")</f>
        <v/>
      </c>
      <c r="P55" s="86" t="s">
        <v>341</v>
      </c>
      <c r="Q55" s="87" t="s">
        <v>273</v>
      </c>
      <c r="R55" s="87" t="s">
        <v>287</v>
      </c>
    </row>
    <row r="56" spans="6:18" ht="24" customHeight="1">
      <c r="F56" s="51" t="s">
        <v>185</v>
      </c>
      <c r="G56" s="57"/>
      <c r="P56" s="86" t="s">
        <v>342</v>
      </c>
      <c r="Q56" s="87" t="s">
        <v>283</v>
      </c>
      <c r="R56" s="87" t="s">
        <v>284</v>
      </c>
    </row>
    <row r="57" spans="6:18" ht="24" customHeight="1">
      <c r="F57" s="54" t="s">
        <v>186</v>
      </c>
      <c r="G57" s="53" t="str">
        <f>IF(【記入】申込書!AQ27=0,"",IF(管理画面!G62="不可","",【記入】申込書!AQ27))</f>
        <v/>
      </c>
      <c r="P57" s="86" t="s">
        <v>343</v>
      </c>
      <c r="Q57" s="87" t="s">
        <v>296</v>
      </c>
      <c r="R57" s="87" t="s">
        <v>297</v>
      </c>
    </row>
    <row r="58" spans="6:18" ht="24" customHeight="1">
      <c r="F58" s="51" t="s">
        <v>187</v>
      </c>
      <c r="G58" s="56" t="str">
        <f>IF(C11=0,"",C11)</f>
        <v/>
      </c>
      <c r="P58" s="86" t="s">
        <v>344</v>
      </c>
      <c r="Q58" s="87" t="s">
        <v>283</v>
      </c>
      <c r="R58" s="87" t="s">
        <v>299</v>
      </c>
    </row>
    <row r="59" spans="6:18" ht="24" customHeight="1">
      <c r="F59" s="51" t="s">
        <v>188</v>
      </c>
      <c r="G59" s="56">
        <f>TIME(0,C12,0)</f>
        <v>3.125E-2</v>
      </c>
      <c r="P59" s="86" t="s">
        <v>345</v>
      </c>
      <c r="Q59" s="87" t="s">
        <v>296</v>
      </c>
      <c r="R59" s="87" t="s">
        <v>297</v>
      </c>
    </row>
    <row r="60" spans="6:18" ht="24" customHeight="1">
      <c r="F60" s="51" t="s">
        <v>189</v>
      </c>
      <c r="G60" s="57"/>
      <c r="P60" s="86" t="s">
        <v>346</v>
      </c>
      <c r="Q60" s="87" t="s">
        <v>276</v>
      </c>
      <c r="R60" s="87" t="s">
        <v>347</v>
      </c>
    </row>
    <row r="61" spans="6:18" ht="24" customHeight="1">
      <c r="F61" s="51" t="s">
        <v>190</v>
      </c>
      <c r="G61" s="57"/>
      <c r="P61" s="86" t="s">
        <v>348</v>
      </c>
      <c r="Q61" s="87" t="s">
        <v>276</v>
      </c>
      <c r="R61" s="87" t="s">
        <v>347</v>
      </c>
    </row>
    <row r="62" spans="6:18" ht="24" customHeight="1">
      <c r="F62" s="51" t="s">
        <v>191</v>
      </c>
      <c r="G62" s="53" t="str">
        <f>IF(AND(【記入】申込書!F37="■",【記入】申込書!R37="■"),"不可","")</f>
        <v/>
      </c>
      <c r="P62" s="86" t="s">
        <v>349</v>
      </c>
      <c r="Q62" s="87" t="s">
        <v>273</v>
      </c>
      <c r="R62" s="87" t="s">
        <v>281</v>
      </c>
    </row>
    <row r="63" spans="6:18" ht="24" customHeight="1">
      <c r="F63" s="51" t="s">
        <v>192</v>
      </c>
      <c r="G63" s="57"/>
      <c r="P63" s="86" t="s">
        <v>350</v>
      </c>
      <c r="Q63" s="87" t="s">
        <v>296</v>
      </c>
      <c r="R63" s="87" t="s">
        <v>301</v>
      </c>
    </row>
    <row r="64" spans="6:18" ht="24" customHeight="1">
      <c r="F64" s="51" t="s">
        <v>193</v>
      </c>
      <c r="G64" s="53" t="str">
        <f>IF(【記入】申込書!AQ28=0,"",IF(管理画面!G69="不可","",【記入】申込書!AQ28))</f>
        <v/>
      </c>
      <c r="P64" s="86" t="s">
        <v>351</v>
      </c>
      <c r="Q64" s="87" t="s">
        <v>273</v>
      </c>
      <c r="R64" s="87" t="s">
        <v>279</v>
      </c>
    </row>
    <row r="65" spans="6:18" ht="24" customHeight="1">
      <c r="F65" s="51" t="s">
        <v>194</v>
      </c>
      <c r="G65" s="56" t="str">
        <f>IF(C13=0,"",C13)</f>
        <v/>
      </c>
      <c r="P65" s="86" t="s">
        <v>352</v>
      </c>
      <c r="Q65" s="87" t="s">
        <v>283</v>
      </c>
      <c r="R65" s="87" t="s">
        <v>291</v>
      </c>
    </row>
    <row r="66" spans="6:18" ht="24" customHeight="1">
      <c r="F66" s="51" t="s">
        <v>195</v>
      </c>
      <c r="G66" s="56">
        <f>TIME(0,C14,0)</f>
        <v>1.3888888888888888E-2</v>
      </c>
      <c r="P66" s="86" t="s">
        <v>353</v>
      </c>
      <c r="Q66" s="87" t="s">
        <v>296</v>
      </c>
      <c r="R66" s="87" t="s">
        <v>301</v>
      </c>
    </row>
    <row r="67" spans="6:18" ht="24" customHeight="1">
      <c r="F67" s="51" t="s">
        <v>196</v>
      </c>
      <c r="G67" s="57"/>
      <c r="P67" s="86" t="s">
        <v>354</v>
      </c>
      <c r="Q67" s="87" t="s">
        <v>273</v>
      </c>
      <c r="R67" s="87" t="s">
        <v>279</v>
      </c>
    </row>
    <row r="68" spans="6:18" ht="24" customHeight="1">
      <c r="F68" s="51" t="s">
        <v>197</v>
      </c>
      <c r="G68" s="57"/>
      <c r="P68" s="86" t="s">
        <v>355</v>
      </c>
      <c r="Q68" s="87" t="s">
        <v>283</v>
      </c>
      <c r="R68" s="87" t="s">
        <v>291</v>
      </c>
    </row>
    <row r="69" spans="6:18" ht="24" customHeight="1">
      <c r="F69" s="51" t="s">
        <v>198</v>
      </c>
      <c r="G69" s="53" t="str">
        <f>IF(AND(【記入】申込書!F38="■",【記入】申込書!R38="■"),"不可","")</f>
        <v/>
      </c>
      <c r="P69" s="86" t="s">
        <v>356</v>
      </c>
      <c r="Q69" s="87" t="s">
        <v>276</v>
      </c>
      <c r="R69" s="87" t="s">
        <v>347</v>
      </c>
    </row>
    <row r="70" spans="6:18" ht="24" customHeight="1">
      <c r="F70" s="51" t="s">
        <v>199</v>
      </c>
      <c r="G70" s="57"/>
      <c r="P70" s="86" t="s">
        <v>357</v>
      </c>
      <c r="Q70" s="87" t="s">
        <v>273</v>
      </c>
      <c r="R70" s="87" t="s">
        <v>287</v>
      </c>
    </row>
    <row r="71" spans="6:18" ht="24" customHeight="1">
      <c r="F71" s="51" t="s">
        <v>200</v>
      </c>
      <c r="G71" s="53" t="str">
        <f>IF(【記入】申込書!AQ29=0,"",IF(管理画面!G76="不可","",【記入】申込書!AQ29))</f>
        <v/>
      </c>
      <c r="P71" s="86" t="s">
        <v>358</v>
      </c>
      <c r="Q71" s="87" t="s">
        <v>276</v>
      </c>
      <c r="R71" s="87" t="s">
        <v>277</v>
      </c>
    </row>
    <row r="72" spans="6:18" ht="24" customHeight="1">
      <c r="F72" s="51" t="s">
        <v>201</v>
      </c>
      <c r="G72" s="56" t="str">
        <f>IF(C15=0,"",C15)</f>
        <v/>
      </c>
      <c r="P72" s="86" t="s">
        <v>359</v>
      </c>
      <c r="Q72" s="87" t="s">
        <v>273</v>
      </c>
      <c r="R72" s="87" t="s">
        <v>287</v>
      </c>
    </row>
    <row r="73" spans="6:18" ht="24" customHeight="1">
      <c r="F73" s="51" t="s">
        <v>202</v>
      </c>
      <c r="G73" s="56">
        <f>TIME(0,C16,0)</f>
        <v>2.7777777777777776E-2</v>
      </c>
      <c r="P73" s="86" t="s">
        <v>360</v>
      </c>
      <c r="Q73" s="87" t="s">
        <v>296</v>
      </c>
      <c r="R73" s="87" t="s">
        <v>297</v>
      </c>
    </row>
    <row r="74" spans="6:18" ht="24" customHeight="1">
      <c r="F74" s="51" t="s">
        <v>203</v>
      </c>
      <c r="G74" s="53">
        <f>IF(C17=0,"",C17)</f>
        <v>1100</v>
      </c>
      <c r="P74" s="86" t="s">
        <v>361</v>
      </c>
      <c r="Q74" s="87" t="s">
        <v>283</v>
      </c>
      <c r="R74" s="87" t="s">
        <v>284</v>
      </c>
    </row>
    <row r="75" spans="6:18" ht="24" customHeight="1">
      <c r="F75" s="51" t="s">
        <v>204</v>
      </c>
      <c r="G75" s="53" t="str">
        <f>IF(C18=0,"",C18)</f>
        <v/>
      </c>
      <c r="P75" s="86" t="s">
        <v>362</v>
      </c>
      <c r="Q75" s="87" t="s">
        <v>283</v>
      </c>
      <c r="R75" s="87" t="s">
        <v>284</v>
      </c>
    </row>
    <row r="76" spans="6:18" ht="24" customHeight="1">
      <c r="F76" s="51" t="s">
        <v>205</v>
      </c>
      <c r="G76" s="53" t="str">
        <f>IF(AND(【記入】申込書!F39="■",【記入】申込書!R39="■"),"不可","")</f>
        <v/>
      </c>
      <c r="P76" s="86" t="s">
        <v>363</v>
      </c>
      <c r="Q76" s="87" t="s">
        <v>273</v>
      </c>
      <c r="R76" s="87" t="s">
        <v>274</v>
      </c>
    </row>
    <row r="77" spans="6:18" ht="24" customHeight="1">
      <c r="F77" s="51" t="s">
        <v>206</v>
      </c>
      <c r="G77" s="57"/>
      <c r="P77" s="86" t="s">
        <v>364</v>
      </c>
      <c r="Q77" s="87" t="s">
        <v>273</v>
      </c>
      <c r="R77" s="87" t="s">
        <v>274</v>
      </c>
    </row>
    <row r="78" spans="6:18" ht="24" customHeight="1">
      <c r="F78" s="54" t="s">
        <v>207</v>
      </c>
      <c r="G78" s="53" t="str">
        <f>IF(【記入】申込書!AQ30=0,"",IF(管理画面!G83="不可","",【記入】申込書!AQ30))</f>
        <v/>
      </c>
      <c r="P78" s="86" t="s">
        <v>365</v>
      </c>
      <c r="Q78" s="87" t="s">
        <v>273</v>
      </c>
      <c r="R78" s="87" t="s">
        <v>323</v>
      </c>
    </row>
    <row r="79" spans="6:18" ht="24" customHeight="1">
      <c r="F79" s="51" t="s">
        <v>208</v>
      </c>
      <c r="G79" s="56" t="str">
        <f>IF(C19=0,"",C19)</f>
        <v/>
      </c>
      <c r="P79" s="86" t="s">
        <v>366</v>
      </c>
      <c r="Q79" s="87" t="s">
        <v>273</v>
      </c>
      <c r="R79" s="87" t="s">
        <v>287</v>
      </c>
    </row>
    <row r="80" spans="6:18" ht="24" customHeight="1">
      <c r="F80" s="51" t="s">
        <v>209</v>
      </c>
      <c r="G80" s="56">
        <f>TIME(0,C20,0)</f>
        <v>1.7361111111111112E-2</v>
      </c>
      <c r="P80" s="86" t="s">
        <v>367</v>
      </c>
      <c r="Q80" s="87" t="s">
        <v>296</v>
      </c>
      <c r="R80" s="87" t="s">
        <v>297</v>
      </c>
    </row>
    <row r="81" spans="6:18" ht="24" customHeight="1">
      <c r="F81" s="51" t="s">
        <v>210</v>
      </c>
      <c r="G81" s="53">
        <f>IF(C21=0,"",C21)</f>
        <v>800</v>
      </c>
      <c r="P81" s="86" t="s">
        <v>368</v>
      </c>
      <c r="Q81" s="87" t="s">
        <v>276</v>
      </c>
      <c r="R81" s="87" t="s">
        <v>347</v>
      </c>
    </row>
    <row r="82" spans="6:18" ht="24" customHeight="1">
      <c r="F82" s="51" t="s">
        <v>211</v>
      </c>
      <c r="G82" s="53" t="str">
        <f>IF(C22=0,"",C22)</f>
        <v/>
      </c>
      <c r="P82" s="86" t="s">
        <v>369</v>
      </c>
      <c r="Q82" s="87" t="s">
        <v>273</v>
      </c>
      <c r="R82" s="87" t="s">
        <v>287</v>
      </c>
    </row>
    <row r="83" spans="6:18" ht="24" customHeight="1">
      <c r="F83" s="51" t="s">
        <v>212</v>
      </c>
      <c r="G83" s="53" t="str">
        <f>IF(AND(【記入】申込書!F40="■",【記入】申込書!R40="■"),"不可","")</f>
        <v/>
      </c>
      <c r="P83" s="86" t="s">
        <v>370</v>
      </c>
      <c r="Q83" s="87" t="s">
        <v>273</v>
      </c>
      <c r="R83" s="87" t="s">
        <v>279</v>
      </c>
    </row>
    <row r="84" spans="6:18" ht="24" customHeight="1">
      <c r="F84" s="51" t="s">
        <v>213</v>
      </c>
      <c r="G84" s="57"/>
      <c r="P84" s="86" t="s">
        <v>371</v>
      </c>
      <c r="Q84" s="87" t="s">
        <v>273</v>
      </c>
      <c r="R84" s="87" t="s">
        <v>279</v>
      </c>
    </row>
    <row r="85" spans="6:18" ht="24" customHeight="1">
      <c r="F85" s="51" t="s">
        <v>142</v>
      </c>
      <c r="G85" s="57"/>
      <c r="P85" s="86" t="s">
        <v>372</v>
      </c>
      <c r="Q85" s="87" t="s">
        <v>273</v>
      </c>
      <c r="R85" s="87" t="s">
        <v>279</v>
      </c>
    </row>
    <row r="86" spans="6:18" ht="24" customHeight="1">
      <c r="F86" s="51" t="s">
        <v>143</v>
      </c>
      <c r="G86" s="57"/>
      <c r="P86" s="86" t="s">
        <v>373</v>
      </c>
      <c r="Q86" s="87" t="s">
        <v>296</v>
      </c>
      <c r="R86" s="87" t="s">
        <v>297</v>
      </c>
    </row>
    <row r="87" spans="6:18" ht="24" customHeight="1">
      <c r="F87" s="51" t="s">
        <v>144</v>
      </c>
      <c r="G87" s="57"/>
      <c r="P87" s="86" t="s">
        <v>374</v>
      </c>
      <c r="Q87" s="87" t="s">
        <v>296</v>
      </c>
      <c r="R87" s="87" t="s">
        <v>301</v>
      </c>
    </row>
    <row r="88" spans="6:18" ht="24" customHeight="1">
      <c r="F88" s="51" t="s">
        <v>145</v>
      </c>
      <c r="G88" s="57"/>
      <c r="P88" s="86" t="s">
        <v>375</v>
      </c>
      <c r="Q88" s="87" t="s">
        <v>296</v>
      </c>
      <c r="R88" s="87" t="s">
        <v>301</v>
      </c>
    </row>
    <row r="89" spans="6:18" ht="24" customHeight="1">
      <c r="F89" s="51" t="s">
        <v>146</v>
      </c>
      <c r="G89" s="57"/>
      <c r="P89" s="86" t="s">
        <v>376</v>
      </c>
      <c r="Q89" s="87" t="s">
        <v>273</v>
      </c>
      <c r="R89" s="87" t="s">
        <v>323</v>
      </c>
    </row>
    <row r="90" spans="6:18" ht="24" customHeight="1">
      <c r="F90" s="51" t="s">
        <v>147</v>
      </c>
      <c r="G90" s="57"/>
      <c r="P90" s="86" t="s">
        <v>377</v>
      </c>
      <c r="Q90" s="87" t="s">
        <v>276</v>
      </c>
      <c r="R90" s="87" t="s">
        <v>279</v>
      </c>
    </row>
    <row r="91" spans="6:18" ht="24" customHeight="1">
      <c r="F91" s="51" t="s">
        <v>148</v>
      </c>
      <c r="G91" s="57"/>
      <c r="P91" s="86" t="s">
        <v>378</v>
      </c>
      <c r="Q91" s="87" t="s">
        <v>276</v>
      </c>
      <c r="R91" s="87" t="s">
        <v>279</v>
      </c>
    </row>
    <row r="92" spans="6:18" ht="24" customHeight="1">
      <c r="F92" s="51" t="s">
        <v>149</v>
      </c>
      <c r="G92" s="57"/>
      <c r="P92" s="86" t="s">
        <v>379</v>
      </c>
      <c r="Q92" s="87" t="s">
        <v>273</v>
      </c>
      <c r="R92" s="87" t="s">
        <v>287</v>
      </c>
    </row>
    <row r="93" spans="6:18" ht="24" customHeight="1">
      <c r="F93" s="51" t="s">
        <v>150</v>
      </c>
      <c r="G93" s="57"/>
      <c r="P93" s="86" t="s">
        <v>380</v>
      </c>
      <c r="Q93" s="87" t="s">
        <v>273</v>
      </c>
      <c r="R93" s="87" t="s">
        <v>323</v>
      </c>
    </row>
    <row r="94" spans="6:18" ht="24" customHeight="1">
      <c r="F94" s="51" t="s">
        <v>151</v>
      </c>
      <c r="G94" s="57"/>
      <c r="P94" s="86" t="s">
        <v>381</v>
      </c>
      <c r="Q94" s="87" t="s">
        <v>283</v>
      </c>
      <c r="R94" s="87" t="s">
        <v>284</v>
      </c>
    </row>
    <row r="95" spans="6:18" ht="24" customHeight="1">
      <c r="F95" s="51" t="s">
        <v>152</v>
      </c>
      <c r="G95" s="57"/>
      <c r="P95" s="86" t="s">
        <v>382</v>
      </c>
      <c r="Q95" s="87" t="s">
        <v>273</v>
      </c>
      <c r="R95" s="87" t="s">
        <v>281</v>
      </c>
    </row>
    <row r="96" spans="6:18" ht="24" customHeight="1">
      <c r="F96" s="51" t="s">
        <v>153</v>
      </c>
      <c r="G96" s="57"/>
      <c r="P96" s="86" t="s">
        <v>383</v>
      </c>
      <c r="Q96" s="87" t="s">
        <v>283</v>
      </c>
      <c r="R96" s="87" t="s">
        <v>291</v>
      </c>
    </row>
    <row r="97" spans="6:18" ht="24" customHeight="1">
      <c r="F97" s="51" t="s">
        <v>154</v>
      </c>
      <c r="G97" s="57"/>
      <c r="P97" s="86" t="s">
        <v>384</v>
      </c>
      <c r="Q97" s="87" t="s">
        <v>296</v>
      </c>
      <c r="R97" s="87" t="s">
        <v>297</v>
      </c>
    </row>
    <row r="98" spans="6:18" ht="24" customHeight="1">
      <c r="F98" s="51" t="s">
        <v>155</v>
      </c>
      <c r="G98" s="57"/>
      <c r="P98" s="86" t="s">
        <v>385</v>
      </c>
      <c r="Q98" s="87" t="s">
        <v>296</v>
      </c>
      <c r="R98" s="87" t="s">
        <v>297</v>
      </c>
    </row>
    <row r="99" spans="6:18" ht="24" customHeight="1">
      <c r="F99" s="51" t="s">
        <v>156</v>
      </c>
      <c r="G99" s="53" t="str">
        <f>IF(【記入】申込書!J26=0,"",【記入】申込書!J26)</f>
        <v/>
      </c>
      <c r="P99" s="86" t="s">
        <v>386</v>
      </c>
      <c r="Q99" s="87" t="s">
        <v>296</v>
      </c>
      <c r="R99" s="87" t="s">
        <v>301</v>
      </c>
    </row>
    <row r="100" spans="6:18" ht="24" customHeight="1">
      <c r="F100" s="51" t="s">
        <v>157</v>
      </c>
      <c r="G100" s="53" t="str">
        <f>IF(【記入】申込書!O26=0,"",【記入】申込書!O26)</f>
        <v/>
      </c>
      <c r="P100" s="86" t="s">
        <v>387</v>
      </c>
      <c r="Q100" s="87" t="s">
        <v>296</v>
      </c>
      <c r="R100" s="87" t="s">
        <v>297</v>
      </c>
    </row>
    <row r="101" spans="6:18" ht="24" customHeight="1">
      <c r="F101" s="54" t="s">
        <v>224</v>
      </c>
      <c r="G101" s="53" t="str">
        <f>IF(C23=0,"",C23)</f>
        <v/>
      </c>
      <c r="I101" s="49"/>
      <c r="P101" s="86" t="s">
        <v>388</v>
      </c>
      <c r="Q101" s="87" t="s">
        <v>283</v>
      </c>
      <c r="R101" s="87" t="s">
        <v>284</v>
      </c>
    </row>
    <row r="102" spans="6:18" ht="24" customHeight="1">
      <c r="F102" s="51" t="s">
        <v>158</v>
      </c>
      <c r="G102" s="53" t="str">
        <f>IF(C24=0,"",C24)</f>
        <v/>
      </c>
      <c r="I102" s="49"/>
      <c r="J102" s="49"/>
      <c r="P102" s="86" t="s">
        <v>389</v>
      </c>
      <c r="Q102" s="87" t="s">
        <v>296</v>
      </c>
      <c r="R102" s="87" t="s">
        <v>301</v>
      </c>
    </row>
    <row r="103" spans="6:18" ht="24" customHeight="1">
      <c r="F103" s="51" t="s">
        <v>159</v>
      </c>
      <c r="G103" s="53" t="str">
        <f t="shared" ref="G103:G105" si="0">IF(C25=0,"",C25)</f>
        <v/>
      </c>
      <c r="J103" s="49"/>
      <c r="P103" s="86" t="s">
        <v>390</v>
      </c>
      <c r="Q103" s="87" t="s">
        <v>273</v>
      </c>
      <c r="R103" s="87" t="s">
        <v>287</v>
      </c>
    </row>
    <row r="104" spans="6:18" ht="24" customHeight="1">
      <c r="F104" s="51" t="s">
        <v>160</v>
      </c>
      <c r="G104" s="53" t="str">
        <f t="shared" si="0"/>
        <v/>
      </c>
      <c r="J104" s="49"/>
      <c r="P104" s="86" t="s">
        <v>391</v>
      </c>
      <c r="Q104" s="87" t="s">
        <v>276</v>
      </c>
      <c r="R104" s="87" t="s">
        <v>347</v>
      </c>
    </row>
    <row r="105" spans="6:18" ht="24" customHeight="1">
      <c r="F105" s="51" t="s">
        <v>161</v>
      </c>
      <c r="G105" s="53" t="str">
        <f t="shared" si="0"/>
        <v/>
      </c>
      <c r="P105" s="86" t="s">
        <v>392</v>
      </c>
      <c r="Q105" s="87" t="s">
        <v>296</v>
      </c>
      <c r="R105" s="87" t="s">
        <v>297</v>
      </c>
    </row>
    <row r="106" spans="6:18" ht="24" customHeight="1">
      <c r="F106" s="51" t="s">
        <v>162</v>
      </c>
      <c r="G106" s="53" t="str">
        <f>IF(C6="道内",IF(ISERROR(VLOOKUP(C5,P3:R181,3,FALSE))=TRUE,"※判定不可",VLOOKUP(C5,P3:R181,3,FALSE)),"")</f>
        <v/>
      </c>
      <c r="P106" s="86" t="s">
        <v>393</v>
      </c>
      <c r="Q106" s="87" t="s">
        <v>283</v>
      </c>
      <c r="R106" s="87" t="s">
        <v>299</v>
      </c>
    </row>
    <row r="107" spans="6:18" ht="24" customHeight="1">
      <c r="F107" s="51" t="s">
        <v>163</v>
      </c>
      <c r="G107" s="53" t="str">
        <f>IF(【記入】申込書!W26=0,"",【記入】申込書!W26)</f>
        <v/>
      </c>
      <c r="P107" s="86" t="s">
        <v>394</v>
      </c>
      <c r="Q107" s="87" t="s">
        <v>296</v>
      </c>
      <c r="R107" s="87" t="s">
        <v>301</v>
      </c>
    </row>
    <row r="108" spans="6:18" ht="24" customHeight="1">
      <c r="F108" s="51" t="s">
        <v>164</v>
      </c>
      <c r="G108" s="53" t="str">
        <f>IF(【記入】申込書!E29=0,"",【記入】申込書!E29)</f>
        <v/>
      </c>
      <c r="P108" s="86" t="s">
        <v>395</v>
      </c>
      <c r="Q108" s="87" t="s">
        <v>273</v>
      </c>
      <c r="R108" s="87" t="s">
        <v>287</v>
      </c>
    </row>
    <row r="109" spans="6:18" ht="24" customHeight="1">
      <c r="F109" s="51" t="s">
        <v>165</v>
      </c>
      <c r="G109" s="53" t="str">
        <f>IF(【記入】申込書!E30=0,"",【記入】申込書!E30)</f>
        <v/>
      </c>
      <c r="P109" s="86" t="s">
        <v>396</v>
      </c>
      <c r="Q109" s="87" t="s">
        <v>296</v>
      </c>
      <c r="R109" s="87" t="s">
        <v>297</v>
      </c>
    </row>
    <row r="110" spans="6:18" ht="24" customHeight="1">
      <c r="F110" s="54" t="s">
        <v>177</v>
      </c>
      <c r="G110" s="57"/>
      <c r="P110" s="86" t="s">
        <v>397</v>
      </c>
      <c r="Q110" s="87" t="s">
        <v>283</v>
      </c>
      <c r="R110" s="87" t="s">
        <v>284</v>
      </c>
    </row>
    <row r="111" spans="6:18" ht="24" customHeight="1">
      <c r="F111" s="51" t="s">
        <v>166</v>
      </c>
      <c r="G111" s="53" t="str">
        <f>IF(【記入】申込書!AB32=0,"",【記入】申込書!AB32)</f>
        <v/>
      </c>
      <c r="P111" s="86" t="s">
        <v>398</v>
      </c>
      <c r="Q111" s="87" t="s">
        <v>283</v>
      </c>
      <c r="R111" s="87" t="s">
        <v>299</v>
      </c>
    </row>
    <row r="112" spans="6:18" ht="24" customHeight="1">
      <c r="F112" s="51" t="s">
        <v>167</v>
      </c>
      <c r="G112" s="57"/>
      <c r="I112" s="49" t="s">
        <v>236</v>
      </c>
      <c r="P112" s="86" t="s">
        <v>399</v>
      </c>
      <c r="Q112" s="87" t="s">
        <v>296</v>
      </c>
      <c r="R112" s="87" t="s">
        <v>337</v>
      </c>
    </row>
    <row r="113" spans="6:109" ht="24" customHeight="1">
      <c r="F113" s="51" t="s">
        <v>251</v>
      </c>
      <c r="G113" s="57"/>
      <c r="I113" s="49" t="s">
        <v>237</v>
      </c>
      <c r="P113" s="86" t="s">
        <v>400</v>
      </c>
      <c r="Q113" s="87" t="s">
        <v>283</v>
      </c>
      <c r="R113" s="87" t="s">
        <v>284</v>
      </c>
      <c r="DE113" s="34"/>
    </row>
    <row r="114" spans="6:109" ht="24" customHeight="1">
      <c r="P114" s="86" t="s">
        <v>401</v>
      </c>
      <c r="Q114" s="87" t="s">
        <v>273</v>
      </c>
      <c r="R114" s="87" t="s">
        <v>287</v>
      </c>
      <c r="V114" s="37"/>
      <c r="DE114" s="34"/>
    </row>
    <row r="115" spans="6:109" ht="19.5" customHeight="1">
      <c r="P115" s="86" t="s">
        <v>402</v>
      </c>
      <c r="Q115" s="87" t="s">
        <v>276</v>
      </c>
      <c r="R115" s="87" t="s">
        <v>347</v>
      </c>
      <c r="V115" s="37"/>
    </row>
    <row r="116" spans="6:109" ht="19.5" customHeight="1">
      <c r="P116" s="86" t="s">
        <v>403</v>
      </c>
      <c r="Q116" s="87" t="s">
        <v>296</v>
      </c>
      <c r="R116" s="87" t="s">
        <v>301</v>
      </c>
    </row>
    <row r="117" spans="6:109" ht="19.5" customHeight="1">
      <c r="P117" s="86" t="s">
        <v>404</v>
      </c>
      <c r="Q117" s="87" t="s">
        <v>296</v>
      </c>
      <c r="R117" s="87" t="s">
        <v>318</v>
      </c>
    </row>
    <row r="118" spans="6:109" ht="19.5" customHeight="1">
      <c r="P118" s="86" t="s">
        <v>405</v>
      </c>
      <c r="Q118" s="87" t="s">
        <v>296</v>
      </c>
      <c r="R118" s="87" t="s">
        <v>318</v>
      </c>
    </row>
    <row r="119" spans="6:109" ht="19.5" customHeight="1">
      <c r="P119" s="86" t="s">
        <v>406</v>
      </c>
      <c r="Q119" s="87" t="s">
        <v>283</v>
      </c>
      <c r="R119" s="87" t="s">
        <v>291</v>
      </c>
    </row>
    <row r="120" spans="6:109" ht="19.5" customHeight="1">
      <c r="P120" s="86" t="s">
        <v>407</v>
      </c>
      <c r="Q120" s="87" t="s">
        <v>273</v>
      </c>
      <c r="R120" s="87" t="s">
        <v>281</v>
      </c>
    </row>
    <row r="121" spans="6:109" ht="19.5" customHeight="1">
      <c r="P121" s="86" t="s">
        <v>408</v>
      </c>
      <c r="Q121" s="87" t="s">
        <v>273</v>
      </c>
      <c r="R121" s="87" t="s">
        <v>279</v>
      </c>
    </row>
    <row r="122" spans="6:109" ht="19.5" customHeight="1">
      <c r="P122" s="86" t="s">
        <v>409</v>
      </c>
      <c r="Q122" s="87" t="s">
        <v>283</v>
      </c>
      <c r="R122" s="87" t="s">
        <v>284</v>
      </c>
    </row>
    <row r="123" spans="6:109" ht="19.5" customHeight="1">
      <c r="P123" s="86" t="s">
        <v>410</v>
      </c>
      <c r="Q123" s="87" t="s">
        <v>283</v>
      </c>
      <c r="R123" s="87" t="s">
        <v>284</v>
      </c>
    </row>
    <row r="124" spans="6:109" ht="19.5" customHeight="1">
      <c r="P124" s="86" t="s">
        <v>411</v>
      </c>
      <c r="Q124" s="87" t="s">
        <v>273</v>
      </c>
      <c r="R124" s="87" t="s">
        <v>323</v>
      </c>
    </row>
    <row r="125" spans="6:109" ht="19.5" customHeight="1">
      <c r="P125" s="86" t="s">
        <v>412</v>
      </c>
      <c r="Q125" s="87" t="s">
        <v>283</v>
      </c>
      <c r="R125" s="87" t="s">
        <v>284</v>
      </c>
    </row>
    <row r="126" spans="6:109" ht="19.5" customHeight="1">
      <c r="P126" s="86" t="s">
        <v>413</v>
      </c>
      <c r="Q126" s="87" t="s">
        <v>273</v>
      </c>
      <c r="R126" s="87" t="s">
        <v>281</v>
      </c>
    </row>
    <row r="127" spans="6:109" ht="19.5" customHeight="1">
      <c r="P127" s="86" t="s">
        <v>414</v>
      </c>
      <c r="Q127" s="87" t="s">
        <v>273</v>
      </c>
      <c r="R127" s="87" t="s">
        <v>281</v>
      </c>
    </row>
    <row r="128" spans="6:109" ht="19.5" customHeight="1">
      <c r="P128" s="86" t="s">
        <v>415</v>
      </c>
      <c r="Q128" s="87" t="s">
        <v>283</v>
      </c>
      <c r="R128" s="87" t="s">
        <v>291</v>
      </c>
    </row>
    <row r="129" spans="16:18" ht="19.5" customHeight="1">
      <c r="P129" s="86" t="s">
        <v>416</v>
      </c>
      <c r="Q129" s="87" t="s">
        <v>273</v>
      </c>
      <c r="R129" s="87" t="s">
        <v>287</v>
      </c>
    </row>
    <row r="130" spans="16:18" ht="19.5" customHeight="1">
      <c r="P130" s="86" t="s">
        <v>417</v>
      </c>
      <c r="Q130" s="87" t="s">
        <v>283</v>
      </c>
      <c r="R130" s="87" t="s">
        <v>284</v>
      </c>
    </row>
    <row r="131" spans="16:18" ht="19.5" customHeight="1">
      <c r="P131" s="86" t="s">
        <v>418</v>
      </c>
      <c r="Q131" s="87" t="s">
        <v>273</v>
      </c>
      <c r="R131" s="87" t="s">
        <v>287</v>
      </c>
    </row>
    <row r="132" spans="16:18" ht="19.5" customHeight="1">
      <c r="P132" s="86" t="s">
        <v>419</v>
      </c>
      <c r="Q132" s="87" t="s">
        <v>273</v>
      </c>
      <c r="R132" s="87" t="s">
        <v>274</v>
      </c>
    </row>
    <row r="133" spans="16:18" ht="19.5" customHeight="1">
      <c r="P133" s="86" t="s">
        <v>420</v>
      </c>
      <c r="Q133" s="87" t="s">
        <v>273</v>
      </c>
      <c r="R133" s="87" t="s">
        <v>279</v>
      </c>
    </row>
    <row r="134" spans="16:18" ht="19.5" customHeight="1">
      <c r="P134" s="86" t="s">
        <v>421</v>
      </c>
      <c r="Q134" s="87" t="s">
        <v>296</v>
      </c>
      <c r="R134" s="87" t="s">
        <v>318</v>
      </c>
    </row>
    <row r="135" spans="16:18" ht="19.5" customHeight="1">
      <c r="P135" s="86" t="s">
        <v>422</v>
      </c>
      <c r="Q135" s="87" t="s">
        <v>273</v>
      </c>
      <c r="R135" s="87" t="s">
        <v>281</v>
      </c>
    </row>
    <row r="136" spans="16:18" ht="19.5" customHeight="1">
      <c r="P136" s="86" t="s">
        <v>423</v>
      </c>
      <c r="Q136" s="87" t="s">
        <v>276</v>
      </c>
      <c r="R136" s="87" t="s">
        <v>347</v>
      </c>
    </row>
    <row r="137" spans="16:18" ht="19.5" customHeight="1">
      <c r="P137" s="86" t="s">
        <v>424</v>
      </c>
      <c r="Q137" s="87" t="s">
        <v>276</v>
      </c>
      <c r="R137" s="87" t="s">
        <v>347</v>
      </c>
    </row>
    <row r="138" spans="16:18" ht="19.5" customHeight="1">
      <c r="P138" s="86" t="s">
        <v>425</v>
      </c>
      <c r="Q138" s="87" t="s">
        <v>283</v>
      </c>
      <c r="R138" s="87" t="s">
        <v>284</v>
      </c>
    </row>
    <row r="139" spans="16:18" ht="19.5" customHeight="1">
      <c r="P139" s="86" t="s">
        <v>426</v>
      </c>
      <c r="Q139" s="87" t="s">
        <v>273</v>
      </c>
      <c r="R139" s="87" t="s">
        <v>427</v>
      </c>
    </row>
    <row r="140" spans="16:18" ht="19.5" customHeight="1">
      <c r="P140" s="86" t="s">
        <v>428</v>
      </c>
      <c r="Q140" s="87" t="s">
        <v>283</v>
      </c>
      <c r="R140" s="87" t="s">
        <v>284</v>
      </c>
    </row>
    <row r="141" spans="16:18" ht="19.5" customHeight="1">
      <c r="P141" s="86" t="s">
        <v>429</v>
      </c>
      <c r="Q141" s="87" t="s">
        <v>283</v>
      </c>
      <c r="R141" s="87" t="s">
        <v>430</v>
      </c>
    </row>
    <row r="142" spans="16:18" ht="19.5" customHeight="1">
      <c r="P142" s="86" t="s">
        <v>431</v>
      </c>
      <c r="Q142" s="87" t="s">
        <v>296</v>
      </c>
      <c r="R142" s="87" t="s">
        <v>301</v>
      </c>
    </row>
    <row r="143" spans="16:18" ht="19.5" customHeight="1">
      <c r="P143" s="86" t="s">
        <v>432</v>
      </c>
      <c r="Q143" s="87" t="s">
        <v>296</v>
      </c>
      <c r="R143" s="87" t="s">
        <v>318</v>
      </c>
    </row>
    <row r="144" spans="16:18" ht="19.5" customHeight="1">
      <c r="P144" s="86" t="s">
        <v>433</v>
      </c>
      <c r="Q144" s="87" t="s">
        <v>296</v>
      </c>
      <c r="R144" s="87" t="s">
        <v>337</v>
      </c>
    </row>
    <row r="145" spans="16:18" ht="19.5" customHeight="1">
      <c r="P145" s="86" t="s">
        <v>434</v>
      </c>
      <c r="Q145" s="87" t="s">
        <v>296</v>
      </c>
      <c r="R145" s="87" t="s">
        <v>318</v>
      </c>
    </row>
    <row r="146" spans="16:18" ht="19.5" customHeight="1">
      <c r="P146" s="86" t="s">
        <v>435</v>
      </c>
      <c r="Q146" s="87" t="s">
        <v>283</v>
      </c>
      <c r="R146" s="87" t="s">
        <v>299</v>
      </c>
    </row>
    <row r="147" spans="16:18" ht="19.5" customHeight="1">
      <c r="P147" s="86" t="s">
        <v>436</v>
      </c>
      <c r="Q147" s="87" t="s">
        <v>283</v>
      </c>
      <c r="R147" s="87" t="s">
        <v>284</v>
      </c>
    </row>
    <row r="148" spans="16:18" ht="19.5" customHeight="1">
      <c r="P148" s="86" t="s">
        <v>437</v>
      </c>
      <c r="Q148" s="87" t="s">
        <v>276</v>
      </c>
      <c r="R148" s="87" t="s">
        <v>347</v>
      </c>
    </row>
    <row r="149" spans="16:18" ht="19.5" customHeight="1">
      <c r="P149" s="86" t="s">
        <v>438</v>
      </c>
      <c r="Q149" s="87" t="s">
        <v>273</v>
      </c>
      <c r="R149" s="87" t="s">
        <v>274</v>
      </c>
    </row>
    <row r="150" spans="16:18" ht="19.5" customHeight="1">
      <c r="P150" s="86" t="s">
        <v>439</v>
      </c>
      <c r="Q150" s="87" t="s">
        <v>296</v>
      </c>
      <c r="R150" s="87" t="s">
        <v>337</v>
      </c>
    </row>
    <row r="151" spans="16:18" ht="19.5" customHeight="1">
      <c r="P151" s="86" t="s">
        <v>440</v>
      </c>
      <c r="Q151" s="87" t="s">
        <v>273</v>
      </c>
      <c r="R151" s="87" t="s">
        <v>281</v>
      </c>
    </row>
    <row r="152" spans="16:18" ht="19.5" customHeight="1">
      <c r="P152" s="86" t="s">
        <v>441</v>
      </c>
      <c r="Q152" s="87" t="s">
        <v>296</v>
      </c>
      <c r="R152" s="87" t="s">
        <v>297</v>
      </c>
    </row>
    <row r="153" spans="16:18" ht="19.5" customHeight="1">
      <c r="P153" s="86" t="s">
        <v>442</v>
      </c>
      <c r="Q153" s="87" t="s">
        <v>283</v>
      </c>
      <c r="R153" s="87" t="s">
        <v>299</v>
      </c>
    </row>
    <row r="154" spans="16:18" ht="19.5" customHeight="1">
      <c r="P154" s="86" t="s">
        <v>443</v>
      </c>
      <c r="Q154" s="87" t="s">
        <v>296</v>
      </c>
      <c r="R154" s="87" t="s">
        <v>301</v>
      </c>
    </row>
    <row r="155" spans="16:18" ht="19.5" customHeight="1">
      <c r="P155" s="86" t="s">
        <v>444</v>
      </c>
      <c r="Q155" s="87" t="s">
        <v>273</v>
      </c>
      <c r="R155" s="87" t="s">
        <v>323</v>
      </c>
    </row>
    <row r="156" spans="16:18" ht="19.5" customHeight="1">
      <c r="P156" s="86" t="s">
        <v>445</v>
      </c>
      <c r="Q156" s="87" t="s">
        <v>276</v>
      </c>
      <c r="R156" s="87" t="s">
        <v>347</v>
      </c>
    </row>
    <row r="157" spans="16:18" ht="19.5" customHeight="1">
      <c r="P157" s="86" t="s">
        <v>446</v>
      </c>
      <c r="Q157" s="87" t="s">
        <v>273</v>
      </c>
      <c r="R157" s="87" t="s">
        <v>287</v>
      </c>
    </row>
    <row r="158" spans="16:18" ht="19.5" customHeight="1">
      <c r="P158" s="86" t="s">
        <v>447</v>
      </c>
      <c r="Q158" s="87" t="s">
        <v>273</v>
      </c>
      <c r="R158" s="87" t="s">
        <v>299</v>
      </c>
    </row>
    <row r="159" spans="16:18" ht="19.5" customHeight="1">
      <c r="P159" s="86" t="s">
        <v>448</v>
      </c>
      <c r="Q159" s="87" t="s">
        <v>283</v>
      </c>
      <c r="R159" s="87" t="s">
        <v>284</v>
      </c>
    </row>
    <row r="160" spans="16:18" ht="19.5" customHeight="1">
      <c r="P160" s="86" t="s">
        <v>449</v>
      </c>
      <c r="Q160" s="87" t="s">
        <v>296</v>
      </c>
      <c r="R160" s="87" t="s">
        <v>297</v>
      </c>
    </row>
    <row r="161" spans="16:18" ht="19.5" customHeight="1">
      <c r="P161" s="86" t="s">
        <v>450</v>
      </c>
      <c r="Q161" s="87" t="s">
        <v>273</v>
      </c>
      <c r="R161" s="87" t="s">
        <v>287</v>
      </c>
    </row>
    <row r="162" spans="16:18" ht="19.5" customHeight="1">
      <c r="P162" s="86" t="s">
        <v>451</v>
      </c>
      <c r="Q162" s="87" t="s">
        <v>296</v>
      </c>
      <c r="R162" s="87" t="s">
        <v>297</v>
      </c>
    </row>
    <row r="163" spans="16:18" ht="19.5" customHeight="1">
      <c r="P163" s="86" t="s">
        <v>452</v>
      </c>
      <c r="Q163" s="87" t="s">
        <v>283</v>
      </c>
      <c r="R163" s="87" t="s">
        <v>284</v>
      </c>
    </row>
    <row r="164" spans="16:18" ht="19.5" customHeight="1">
      <c r="P164" s="86" t="s">
        <v>453</v>
      </c>
      <c r="Q164" s="87" t="s">
        <v>296</v>
      </c>
      <c r="R164" s="87" t="s">
        <v>301</v>
      </c>
    </row>
    <row r="165" spans="16:18" ht="19.5" customHeight="1">
      <c r="P165" s="86" t="s">
        <v>454</v>
      </c>
      <c r="Q165" s="87" t="s">
        <v>276</v>
      </c>
      <c r="R165" s="87" t="s">
        <v>347</v>
      </c>
    </row>
    <row r="166" spans="16:18" ht="19.5" customHeight="1">
      <c r="P166" s="86" t="s">
        <v>455</v>
      </c>
      <c r="Q166" s="87" t="s">
        <v>296</v>
      </c>
      <c r="R166" s="87" t="s">
        <v>301</v>
      </c>
    </row>
    <row r="167" spans="16:18" ht="19.5" customHeight="1">
      <c r="P167" s="86" t="s">
        <v>456</v>
      </c>
      <c r="Q167" s="87" t="s">
        <v>296</v>
      </c>
      <c r="R167" s="87" t="s">
        <v>301</v>
      </c>
    </row>
    <row r="168" spans="16:18" ht="19.5" customHeight="1">
      <c r="P168" s="86" t="s">
        <v>457</v>
      </c>
      <c r="Q168" s="87" t="s">
        <v>273</v>
      </c>
      <c r="R168" s="87" t="s">
        <v>287</v>
      </c>
    </row>
    <row r="169" spans="16:18" ht="19.5" customHeight="1">
      <c r="P169" s="86" t="s">
        <v>458</v>
      </c>
      <c r="Q169" s="87" t="s">
        <v>296</v>
      </c>
      <c r="R169" s="87" t="s">
        <v>301</v>
      </c>
    </row>
    <row r="170" spans="16:18" ht="19.5" customHeight="1">
      <c r="P170" s="86" t="s">
        <v>459</v>
      </c>
      <c r="Q170" s="87" t="s">
        <v>273</v>
      </c>
      <c r="R170" s="87" t="s">
        <v>287</v>
      </c>
    </row>
    <row r="171" spans="16:18" ht="19.5" customHeight="1">
      <c r="P171" s="86" t="s">
        <v>460</v>
      </c>
      <c r="Q171" s="87" t="s">
        <v>273</v>
      </c>
      <c r="R171" s="87" t="s">
        <v>279</v>
      </c>
    </row>
    <row r="172" spans="16:18" ht="19.5" customHeight="1">
      <c r="P172" s="86" t="s">
        <v>461</v>
      </c>
      <c r="Q172" s="87" t="s">
        <v>273</v>
      </c>
      <c r="R172" s="87" t="s">
        <v>274</v>
      </c>
    </row>
    <row r="173" spans="16:18" ht="19.5" customHeight="1">
      <c r="P173" s="86" t="s">
        <v>462</v>
      </c>
      <c r="Q173" s="87" t="s">
        <v>296</v>
      </c>
      <c r="R173" s="87" t="s">
        <v>337</v>
      </c>
    </row>
    <row r="174" spans="16:18" ht="19.5" customHeight="1">
      <c r="P174" s="86" t="s">
        <v>463</v>
      </c>
      <c r="Q174" s="87" t="s">
        <v>273</v>
      </c>
      <c r="R174" s="87" t="s">
        <v>279</v>
      </c>
    </row>
    <row r="175" spans="16:18" ht="19.5" customHeight="1">
      <c r="P175" s="86" t="s">
        <v>464</v>
      </c>
      <c r="Q175" s="87" t="s">
        <v>283</v>
      </c>
      <c r="R175" s="87" t="s">
        <v>299</v>
      </c>
    </row>
    <row r="176" spans="16:18" ht="19.5" customHeight="1">
      <c r="P176" s="86" t="s">
        <v>465</v>
      </c>
      <c r="Q176" s="87" t="s">
        <v>283</v>
      </c>
      <c r="R176" s="87" t="s">
        <v>299</v>
      </c>
    </row>
    <row r="177" spans="16:18" ht="19.5" customHeight="1">
      <c r="P177" s="86" t="s">
        <v>466</v>
      </c>
      <c r="Q177" s="87" t="s">
        <v>296</v>
      </c>
      <c r="R177" s="87" t="s">
        <v>297</v>
      </c>
    </row>
    <row r="178" spans="16:18" ht="19.5" customHeight="1">
      <c r="P178" s="86" t="s">
        <v>467</v>
      </c>
      <c r="Q178" s="87" t="s">
        <v>273</v>
      </c>
      <c r="R178" s="87" t="s">
        <v>279</v>
      </c>
    </row>
    <row r="179" spans="16:18" ht="19.5" customHeight="1">
      <c r="P179" s="86" t="s">
        <v>468</v>
      </c>
      <c r="Q179" s="87" t="s">
        <v>283</v>
      </c>
      <c r="R179" s="87" t="s">
        <v>291</v>
      </c>
    </row>
    <row r="180" spans="16:18" ht="19.5" customHeight="1">
      <c r="P180" s="86" t="s">
        <v>469</v>
      </c>
      <c r="Q180" s="87" t="s">
        <v>283</v>
      </c>
      <c r="R180" s="87" t="s">
        <v>299</v>
      </c>
    </row>
    <row r="181" spans="16:18" ht="19.5" customHeight="1">
      <c r="P181" s="86" t="s">
        <v>470</v>
      </c>
      <c r="Q181" s="87" t="s">
        <v>283</v>
      </c>
      <c r="R181" s="87" t="s">
        <v>284</v>
      </c>
    </row>
  </sheetData>
  <phoneticPr fontId="1"/>
  <conditionalFormatting sqref="C7">
    <cfRule type="containsText" dxfId="0" priority="1" operator="containsText" text="※">
      <formula>NOT(ISERROR(SEARCH("※",C7)))</formula>
    </cfRule>
  </conditionalFormatting>
  <dataValidations count="3">
    <dataValidation type="list" allowBlank="1" showInputMessage="1" showErrorMessage="1" sqref="C6" xr:uid="{521A9D23-5AFC-419A-A3B2-E06376173656}">
      <formula1>$I$21:$I$23</formula1>
    </dataValidation>
    <dataValidation type="list" allowBlank="1" showInputMessage="1" showErrorMessage="1" sqref="C8" xr:uid="{2FA2E1B8-6A43-4160-A8D0-C2F0C7D7486E}">
      <formula1>$J$25:$J$33</formula1>
    </dataValidation>
    <dataValidation type="list" allowBlank="1" showInputMessage="1" showErrorMessage="1" sqref="C3:C4" xr:uid="{92A0825C-48D0-4444-8AB8-FF325C78A176}">
      <formula1>$I$6:$I$7</formula1>
    </dataValidation>
  </dataValidations>
  <pageMargins left="0.31496062992125984" right="0.31496062992125984" top="0.55118110236220474" bottom="0.15748031496062992" header="0.31496062992125984" footer="0.31496062992125984"/>
  <pageSetup paperSize="9" scale="65" orientation="portrait" blackAndWhite="1"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【記入】申込書</vt:lpstr>
      <vt:lpstr>管理画面</vt:lpstr>
      <vt:lpstr>【記入】申込書!Print_Area</vt:lpstr>
      <vt:lpstr>管理画面!Print_Area</vt:lpstr>
      <vt:lpstr>管理画面!Print_Titles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usadmin</cp:lastModifiedBy>
  <cp:lastPrinted>2022-03-18T10:41:21Z</cp:lastPrinted>
  <dcterms:created xsi:type="dcterms:W3CDTF">2020-11-20T11:08:42Z</dcterms:created>
  <dcterms:modified xsi:type="dcterms:W3CDTF">2022-03-18T10:41:47Z</dcterms:modified>
</cp:coreProperties>
</file>