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藤野 麻里奈\Desktop\提出するもの\230216_修正依頼\"/>
    </mc:Choice>
  </mc:AlternateContent>
  <xr:revisionPtr revIDLastSave="0" documentId="13_ncr:1_{40BA6FD4-CE1B-4AA8-8F8E-E51AD5BB76B6}" xr6:coauthVersionLast="47" xr6:coauthVersionMax="47" xr10:uidLastSave="{00000000-0000-0000-0000-000000000000}"/>
  <workbookProtection workbookAlgorithmName="SHA-512" workbookHashValue="dy0gnljrgp+X6OrEzhA+0UZtEkngpS/bb5EDL4UqzXnuaSbJErpulbjDki5gP2eobl+M7t7/qwsW0MKTDcLmIQ==" workbookSaltValue="0IQfH8w6WQVlwGZbq1wBlA==" workbookSpinCount="100000" lockStructure="1"/>
  <bookViews>
    <workbookView xWindow="-110" yWindow="-110" windowWidth="19420" windowHeight="10420" xr2:uid="{942668C9-127A-4DEE-88ED-9C06C9AD8426}"/>
  </bookViews>
  <sheets>
    <sheet name="【記入】申込書" sheetId="4" r:id="rId1"/>
    <sheet name="管理画面" sheetId="3" state="hidden" r:id="rId2"/>
  </sheets>
  <definedNames>
    <definedName name="_xlnm.Print_Area" localSheetId="0">【記入】申込書!$A$1:$AH$54</definedName>
    <definedName name="_xlnm.Print_Area" localSheetId="1">管理画面!$A$1:$D$28</definedName>
    <definedName name="_xlnm.Print_Titles" localSheetId="1">管理画面!$1:$1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4" i="4" l="1"/>
  <c r="AK4" i="4" s="1"/>
  <c r="AL4" i="4" s="1"/>
  <c r="C6" i="3"/>
  <c r="G106" i="3" s="1"/>
  <c r="G6" i="3"/>
  <c r="AL35" i="4"/>
  <c r="AU9" i="4"/>
  <c r="G49" i="3"/>
  <c r="G48" i="3"/>
  <c r="G47" i="3"/>
  <c r="G46" i="3"/>
  <c r="G45" i="3"/>
  <c r="AC24" i="4"/>
  <c r="Y24" i="4"/>
  <c r="U24" i="4"/>
  <c r="Q24" i="4"/>
  <c r="M24" i="4"/>
  <c r="G44" i="3"/>
  <c r="K49" i="3"/>
  <c r="K44" i="3"/>
  <c r="K26" i="3"/>
  <c r="G26" i="3" s="1"/>
  <c r="AK24" i="4"/>
  <c r="AN25" i="4"/>
  <c r="AM25" i="4"/>
  <c r="AL25" i="4"/>
  <c r="AK25" i="4"/>
  <c r="AJ25" i="4"/>
  <c r="C8" i="3" l="1"/>
  <c r="C7" i="3"/>
  <c r="AL24" i="4"/>
  <c r="E24" i="4" s="1"/>
  <c r="G111" i="3"/>
  <c r="AS23" i="4" l="1"/>
  <c r="AW24" i="4"/>
  <c r="AV24" i="4"/>
  <c r="AU24" i="4"/>
  <c r="AT24" i="4"/>
  <c r="AS24" i="4"/>
  <c r="AX24" i="4" l="1"/>
  <c r="AY24" i="4" s="1"/>
  <c r="AK42" i="4"/>
  <c r="AK40" i="4"/>
  <c r="AK39" i="4"/>
  <c r="AK38" i="4"/>
  <c r="AK37" i="4"/>
  <c r="AJ37" i="4"/>
  <c r="AL37" i="4" l="1"/>
  <c r="F36" i="4" s="1"/>
  <c r="AL42" i="4"/>
  <c r="F40" i="4" s="1"/>
  <c r="AL40" i="4"/>
  <c r="F39" i="4" s="1"/>
  <c r="AL39" i="4"/>
  <c r="F38" i="4" s="1"/>
  <c r="AL38" i="4"/>
  <c r="F37" i="4" s="1"/>
  <c r="E35" i="4"/>
  <c r="AJ32" i="4" l="1"/>
  <c r="AS12" i="4" l="1"/>
  <c r="AW25" i="4"/>
  <c r="AV25" i="4"/>
  <c r="AU25" i="4"/>
  <c r="AT25" i="4"/>
  <c r="AS25" i="4"/>
  <c r="AT9" i="4"/>
  <c r="AS9" i="4"/>
  <c r="AU8" i="4"/>
  <c r="AT8" i="4"/>
  <c r="AS8" i="4"/>
  <c r="AU7" i="4"/>
  <c r="AT7" i="4"/>
  <c r="AS7" i="4"/>
  <c r="AV6" i="4"/>
  <c r="AU6" i="4"/>
  <c r="AT6" i="4"/>
  <c r="AS6" i="4"/>
  <c r="AU5" i="4"/>
  <c r="AT5" i="4"/>
  <c r="AS5" i="4"/>
  <c r="AU4" i="4"/>
  <c r="AT4" i="4"/>
  <c r="AS4" i="4"/>
  <c r="AS2" i="4" l="1"/>
  <c r="AW4" i="4" s="1"/>
  <c r="G52" i="3"/>
  <c r="G103" i="3"/>
  <c r="G104" i="3"/>
  <c r="G105" i="3"/>
  <c r="G102" i="3"/>
  <c r="G101" i="3"/>
  <c r="G82" i="3"/>
  <c r="G81" i="3"/>
  <c r="G80" i="3"/>
  <c r="G79" i="3"/>
  <c r="G75" i="3"/>
  <c r="G74" i="3"/>
  <c r="G73" i="3"/>
  <c r="G72" i="3"/>
  <c r="G66" i="3"/>
  <c r="G65" i="3"/>
  <c r="G59" i="3"/>
  <c r="G58" i="3"/>
  <c r="AZ4" i="4" l="1"/>
  <c r="AW5" i="4"/>
  <c r="G51" i="3"/>
  <c r="G25" i="3"/>
  <c r="G24" i="3"/>
  <c r="G23" i="3"/>
  <c r="G22" i="3"/>
  <c r="AP30" i="4" l="1"/>
  <c r="AQ30" i="4" s="1"/>
  <c r="AP29" i="4"/>
  <c r="AQ29" i="4" s="1"/>
  <c r="AP28" i="4"/>
  <c r="AQ28" i="4" s="1"/>
  <c r="AP27" i="4"/>
  <c r="AQ27" i="4" s="1"/>
  <c r="AP26" i="4"/>
  <c r="AQ26" i="4" s="1"/>
  <c r="G109" i="3"/>
  <c r="G108" i="3"/>
  <c r="G107" i="3"/>
  <c r="G100" i="3"/>
  <c r="G99" i="3"/>
  <c r="G43" i="3"/>
  <c r="G42" i="3"/>
  <c r="G41" i="3"/>
  <c r="G40" i="3"/>
  <c r="G39" i="3"/>
  <c r="G37" i="3"/>
  <c r="G27" i="3"/>
  <c r="G21" i="3"/>
  <c r="G20" i="3"/>
  <c r="G17" i="3"/>
  <c r="G16" i="3"/>
  <c r="G38" i="3"/>
  <c r="G19" i="3"/>
  <c r="G18" i="3"/>
  <c r="G35" i="3"/>
  <c r="G34" i="3"/>
  <c r="G33" i="3"/>
  <c r="G32" i="3"/>
  <c r="G31" i="3"/>
  <c r="G30" i="3"/>
  <c r="G29" i="3"/>
  <c r="G28" i="3"/>
  <c r="I11" i="3"/>
  <c r="G11" i="3" s="1"/>
  <c r="I8" i="3"/>
  <c r="G8" i="3" s="1"/>
  <c r="R37" i="4" l="1"/>
  <c r="R38" i="4"/>
  <c r="R39" i="4"/>
  <c r="R40" i="4"/>
  <c r="R36" i="4"/>
  <c r="AJ7" i="4"/>
  <c r="G15" i="3" s="1"/>
  <c r="AJ6" i="4"/>
  <c r="G14" i="3" s="1"/>
  <c r="AJ34" i="4"/>
  <c r="AC12" i="4"/>
  <c r="AO25" i="4" s="1"/>
  <c r="A32" i="4" s="1"/>
  <c r="AJ5" i="4"/>
  <c r="G12" i="3" s="1"/>
  <c r="G36" i="3" l="1"/>
  <c r="AW2" i="4"/>
  <c r="A1" i="4" s="1"/>
  <c r="AR28" i="4"/>
  <c r="AS28" i="4" s="1"/>
  <c r="G69" i="3"/>
  <c r="G64" i="3" s="1"/>
  <c r="AR27" i="4"/>
  <c r="AS27" i="4" s="1"/>
  <c r="G62" i="3"/>
  <c r="G57" i="3" s="1"/>
  <c r="AR29" i="4"/>
  <c r="AS29" i="4" s="1"/>
  <c r="G76" i="3"/>
  <c r="G71" i="3" s="1"/>
  <c r="AR30" i="4"/>
  <c r="AS30" i="4" s="1"/>
  <c r="G83" i="3"/>
  <c r="G78" i="3" s="1"/>
  <c r="AR26" i="4"/>
  <c r="AS26" i="4" s="1"/>
  <c r="G55" i="3"/>
  <c r="G50" i="3" s="1"/>
  <c r="AK5" i="4"/>
  <c r="AN5" i="4" s="1"/>
  <c r="AO5" i="4" s="1"/>
  <c r="AP5" i="4" l="1"/>
  <c r="M5" i="4" s="1"/>
  <c r="AQ5" i="4"/>
  <c r="G13"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usadmin</author>
    <author>user</author>
  </authors>
  <commentList>
    <comment ref="Y8" authorId="0" shapeId="0" xr:uid="{54BDAC54-2B30-4515-ABBA-439DCADAF655}">
      <text>
        <r>
          <rPr>
            <b/>
            <sz val="9"/>
            <color indexed="9"/>
            <rFont val="MS P ゴシック"/>
            <family val="3"/>
            <charset val="128"/>
          </rPr>
          <t xml:space="preserve"> 未定である場合には空欄のままとしてください。
（「未定」「後日連絡」などと文字を入れないでください。）</t>
        </r>
      </text>
    </comment>
    <comment ref="V9" authorId="1" shapeId="0" xr:uid="{D1A2605A-FB71-432E-9F33-5974CD15C18E}">
      <text>
        <r>
          <rPr>
            <b/>
            <sz val="9"/>
            <color indexed="9"/>
            <rFont val="MS P ゴシック"/>
            <family val="3"/>
            <charset val="128"/>
          </rPr>
          <t>必ず入力お願いします。</t>
        </r>
      </text>
    </comment>
    <comment ref="P13" authorId="0" shapeId="0" xr:uid="{B72027B9-D0FF-4A84-93E9-728C58243DA7}">
      <text>
        <r>
          <rPr>
            <b/>
            <sz val="9"/>
            <color indexed="9"/>
            <rFont val="MS P ゴシック"/>
            <family val="3"/>
            <charset val="128"/>
          </rPr>
          <t xml:space="preserve"> 未定である場合には空欄のままとしてください。
（「未定」「後日連絡」などと文字を入れないでください。）</t>
        </r>
      </text>
    </comment>
    <comment ref="N18" authorId="0" shapeId="0" xr:uid="{90E3CC11-16CF-4E11-BE66-651165FC39B4}">
      <text>
        <r>
          <rPr>
            <b/>
            <sz val="9"/>
            <color indexed="9"/>
            <rFont val="MS P ゴシック"/>
            <family val="3"/>
            <charset val="128"/>
          </rPr>
          <t xml:space="preserve"> 未定である場合には空欄のままとしてください。
（「未定」「後日連絡」などと文字を入れないでください。）</t>
        </r>
      </text>
    </comment>
    <comment ref="V18" authorId="0" shapeId="0" xr:uid="{A5D7E245-52AC-4232-BA22-C733D7E42FAB}">
      <text>
        <r>
          <rPr>
            <b/>
            <sz val="9"/>
            <color indexed="9"/>
            <rFont val="MS P ゴシック"/>
            <family val="3"/>
            <charset val="128"/>
          </rPr>
          <t xml:space="preserve"> 未定である場合には空欄のままとしてください。
（「未定」「後日連絡」などと文字を入れないでください。）</t>
        </r>
      </text>
    </comment>
    <comment ref="Q23" authorId="0" shapeId="0" xr:uid="{EB201C89-D43B-4DF4-B8FF-88F7289FF29A}">
      <text>
        <r>
          <rPr>
            <b/>
            <sz val="9"/>
            <color indexed="9"/>
            <rFont val="MS P ゴシック"/>
            <family val="3"/>
            <charset val="128"/>
          </rPr>
          <t xml:space="preserve"> 博物館展示室の見学は、時間指定による予約制になります。
 </t>
        </r>
        <r>
          <rPr>
            <b/>
            <u/>
            <sz val="9"/>
            <color indexed="9"/>
            <rFont val="MS P ゴシック"/>
            <family val="3"/>
            <charset val="128"/>
          </rPr>
          <t>下記人数が未入力だとご覧になれませんので、ご注意ください。</t>
        </r>
      </text>
    </comment>
  </commentList>
</comments>
</file>

<file path=xl/sharedStrings.xml><?xml version="1.0" encoding="utf-8"?>
<sst xmlns="http://schemas.openxmlformats.org/spreadsheetml/2006/main" count="960" uniqueCount="529">
  <si>
    <t>申込日</t>
    <rPh sb="0" eb="2">
      <t>モウシコ</t>
    </rPh>
    <rPh sb="2" eb="3">
      <t>ニチ</t>
    </rPh>
    <phoneticPr fontId="1"/>
  </si>
  <si>
    <t>入場日時</t>
    <rPh sb="0" eb="2">
      <t>ニュウジョウ</t>
    </rPh>
    <rPh sb="2" eb="4">
      <t>ニチジ</t>
    </rPh>
    <phoneticPr fontId="1"/>
  </si>
  <si>
    <t>令和</t>
    <rPh sb="0" eb="2">
      <t>レイワ</t>
    </rPh>
    <phoneticPr fontId="1"/>
  </si>
  <si>
    <t>年</t>
    <rPh sb="0" eb="1">
      <t>ネン</t>
    </rPh>
    <phoneticPr fontId="1"/>
  </si>
  <si>
    <t>月</t>
    <rPh sb="0" eb="1">
      <t>ガツ</t>
    </rPh>
    <phoneticPr fontId="1"/>
  </si>
  <si>
    <t>日</t>
    <rPh sb="0" eb="1">
      <t>ニチ</t>
    </rPh>
    <phoneticPr fontId="1"/>
  </si>
  <si>
    <t>時</t>
    <rPh sb="0" eb="1">
      <t>ジ</t>
    </rPh>
    <phoneticPr fontId="1"/>
  </si>
  <si>
    <t>分</t>
    <rPh sb="0" eb="1">
      <t>フン</t>
    </rPh>
    <phoneticPr fontId="1"/>
  </si>
  <si>
    <t>～</t>
    <phoneticPr fontId="1"/>
  </si>
  <si>
    <t>分頃まで</t>
    <rPh sb="0" eb="1">
      <t>フン</t>
    </rPh>
    <rPh sb="1" eb="2">
      <t>コロ</t>
    </rPh>
    <phoneticPr fontId="1"/>
  </si>
  <si>
    <t>フリガナ</t>
    <phoneticPr fontId="1"/>
  </si>
  <si>
    <t>クラス数</t>
    <rPh sb="3" eb="4">
      <t>スウ</t>
    </rPh>
    <phoneticPr fontId="1"/>
  </si>
  <si>
    <t>学校長印</t>
    <rPh sb="0" eb="2">
      <t>ガッコウ</t>
    </rPh>
    <rPh sb="2" eb="3">
      <t>チョウ</t>
    </rPh>
    <rPh sb="3" eb="4">
      <t>ジルシ</t>
    </rPh>
    <phoneticPr fontId="1"/>
  </si>
  <si>
    <t>引率教員
代表者名</t>
    <rPh sb="0" eb="2">
      <t>インソツ</t>
    </rPh>
    <rPh sb="2" eb="4">
      <t>キョウイン</t>
    </rPh>
    <rPh sb="5" eb="8">
      <t>ダイヒョウシャ</t>
    </rPh>
    <rPh sb="8" eb="9">
      <t>メイ</t>
    </rPh>
    <phoneticPr fontId="1"/>
  </si>
  <si>
    <t>〒</t>
    <phoneticPr fontId="1"/>
  </si>
  <si>
    <t>－</t>
    <phoneticPr fontId="1"/>
  </si>
  <si>
    <t>TEL</t>
    <phoneticPr fontId="1"/>
  </si>
  <si>
    <t>月</t>
    <rPh sb="0" eb="1">
      <t>ツキ</t>
    </rPh>
    <phoneticPr fontId="1"/>
  </si>
  <si>
    <t>引率教員</t>
    <rPh sb="0" eb="2">
      <t>インソツ</t>
    </rPh>
    <rPh sb="2" eb="4">
      <t>キョウイン</t>
    </rPh>
    <phoneticPr fontId="1"/>
  </si>
  <si>
    <t>カメラマン</t>
    <phoneticPr fontId="1"/>
  </si>
  <si>
    <t>人数合計</t>
    <rPh sb="0" eb="2">
      <t>ニンズウ</t>
    </rPh>
    <rPh sb="2" eb="4">
      <t>ゴウケイ</t>
    </rPh>
    <phoneticPr fontId="1"/>
  </si>
  <si>
    <t>来場方法</t>
    <rPh sb="0" eb="2">
      <t>ライジョウ</t>
    </rPh>
    <rPh sb="2" eb="4">
      <t>ホウホウ</t>
    </rPh>
    <phoneticPr fontId="1"/>
  </si>
  <si>
    <t>台</t>
    <rPh sb="0" eb="1">
      <t>ダイ</t>
    </rPh>
    <phoneticPr fontId="1"/>
  </si>
  <si>
    <t>会社名</t>
    <rPh sb="0" eb="3">
      <t>カイシャメイ</t>
    </rPh>
    <phoneticPr fontId="1"/>
  </si>
  <si>
    <t>支店（営業所）名</t>
    <rPh sb="0" eb="2">
      <t>シテン</t>
    </rPh>
    <rPh sb="3" eb="6">
      <t>エイギョウショ</t>
    </rPh>
    <rPh sb="7" eb="8">
      <t>メイ</t>
    </rPh>
    <phoneticPr fontId="1"/>
  </si>
  <si>
    <t>担当者名</t>
    <rPh sb="0" eb="3">
      <t>タントウシャ</t>
    </rPh>
    <rPh sb="3" eb="4">
      <t>メイ</t>
    </rPh>
    <phoneticPr fontId="1"/>
  </si>
  <si>
    <t>E-mail</t>
    <phoneticPr fontId="1"/>
  </si>
  <si>
    <t>伝統芸能
上演時間</t>
    <rPh sb="0" eb="2">
      <t>デントウ</t>
    </rPh>
    <rPh sb="2" eb="4">
      <t>ゲイノウ</t>
    </rPh>
    <rPh sb="6" eb="8">
      <t>ジョウエン</t>
    </rPh>
    <rPh sb="8" eb="10">
      <t>ジカン</t>
    </rPh>
    <phoneticPr fontId="1"/>
  </si>
  <si>
    <t>スクール
プログラム
のご案内</t>
    <rPh sb="15" eb="17">
      <t>アンナイ</t>
    </rPh>
    <phoneticPr fontId="1"/>
  </si>
  <si>
    <t>園内予定</t>
    <rPh sb="0" eb="2">
      <t>エンナイ</t>
    </rPh>
    <rPh sb="2" eb="4">
      <t>ヨテイ</t>
    </rPh>
    <phoneticPr fontId="1"/>
  </si>
  <si>
    <t>有無：</t>
    <rPh sb="0" eb="2">
      <t>ウム</t>
    </rPh>
    <phoneticPr fontId="1"/>
  </si>
  <si>
    <t>集合写真撮影</t>
    <rPh sb="0" eb="2">
      <t>シュウゴウ</t>
    </rPh>
    <rPh sb="2" eb="4">
      <t>シャシン</t>
    </rPh>
    <rPh sb="4" eb="6">
      <t>サツエイ</t>
    </rPh>
    <phoneticPr fontId="1"/>
  </si>
  <si>
    <t>〕</t>
    <phoneticPr fontId="1"/>
  </si>
  <si>
    <t>〔 group :</t>
    <phoneticPr fontId="1"/>
  </si>
  <si>
    <t>回答日</t>
    <rPh sb="0" eb="3">
      <t>カイトウビ</t>
    </rPh>
    <phoneticPr fontId="1"/>
  </si>
  <si>
    <t>入場申込をお受けしました。スクールプログラムのご予約可否は以下のとおりです。</t>
    <rPh sb="0" eb="2">
      <t>ニュウジョウ</t>
    </rPh>
    <rPh sb="2" eb="4">
      <t>モウシコミ</t>
    </rPh>
    <rPh sb="6" eb="7">
      <t>ウ</t>
    </rPh>
    <rPh sb="24" eb="26">
      <t>ヨヤク</t>
    </rPh>
    <rPh sb="26" eb="28">
      <t>カヒ</t>
    </rPh>
    <rPh sb="29" eb="31">
      <t>イカ</t>
    </rPh>
    <phoneticPr fontId="1"/>
  </si>
  <si>
    <t xml:space="preserve"> 予約OK</t>
    <rPh sb="1" eb="3">
      <t>ヨヤク</t>
    </rPh>
    <phoneticPr fontId="1"/>
  </si>
  <si>
    <t xml:space="preserve"> 予約不可</t>
    <rPh sb="1" eb="3">
      <t>ヨヤク</t>
    </rPh>
    <rPh sb="3" eb="5">
      <t>フカ</t>
    </rPh>
    <phoneticPr fontId="1"/>
  </si>
  <si>
    <t>ムックリ演奏体験（25分）</t>
    <rPh sb="4" eb="6">
      <t>エンソウ</t>
    </rPh>
    <rPh sb="6" eb="8">
      <t>タイケン</t>
    </rPh>
    <rPh sb="11" eb="12">
      <t>フン</t>
    </rPh>
    <phoneticPr fontId="1"/>
  </si>
  <si>
    <t>※予約受付回答書の返信後1ヵ月以内に、学校長印を押印した申込書（PDF）を提出いただき正式申込とさせていただきます。</t>
    <phoneticPr fontId="1"/>
  </si>
  <si>
    <t>予約受付
回答書</t>
    <rPh sb="0" eb="2">
      <t>ヨヤク</t>
    </rPh>
    <rPh sb="2" eb="4">
      <t>ウケツケ</t>
    </rPh>
    <rPh sb="6" eb="9">
      <t>カイトウショ</t>
    </rPh>
    <phoneticPr fontId="1"/>
  </si>
  <si>
    <t>（公財）アイヌ民族文化財団　 ウポポイ運営本部 団体予約受付センター</t>
  </si>
  <si>
    <t>group@ainu-upopoy.jp</t>
    <phoneticPr fontId="1"/>
  </si>
  <si>
    <t>名</t>
    <rPh sb="0" eb="1">
      <t>メイ</t>
    </rPh>
    <phoneticPr fontId="1"/>
  </si>
  <si>
    <t>持参・外注：</t>
    <rPh sb="0" eb="2">
      <t>ジサン</t>
    </rPh>
    <rPh sb="3" eb="5">
      <t>ガイチュウ</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</si>
  <si>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</si>
  <si>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</si>
  <si>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</si>
  <si>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</si>
  <si>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</si>
  <si>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ツチ</t>
    </rPh>
    <phoneticPr fontId="1"/>
  </si>
  <si>
    <t>貸切バス</t>
    <rPh sb="0" eb="2">
      <t>カシキリ</t>
    </rPh>
    <phoneticPr fontId="1"/>
  </si>
  <si>
    <t>普通車</t>
    <rPh sb="0" eb="3">
      <t>フツウシャ</t>
    </rPh>
    <phoneticPr fontId="1"/>
  </si>
  <si>
    <t>Ｊ　Ｒ</t>
    <phoneticPr fontId="1"/>
  </si>
  <si>
    <t>その他</t>
    <rPh sb="2" eb="3">
      <t>タ</t>
    </rPh>
    <phoneticPr fontId="1"/>
  </si>
  <si>
    <t>有</t>
    <rPh sb="0" eb="1">
      <t>アリ</t>
    </rPh>
    <phoneticPr fontId="1"/>
  </si>
  <si>
    <t>無</t>
    <rPh sb="0" eb="1">
      <t>ナ</t>
    </rPh>
    <phoneticPr fontId="1"/>
  </si>
  <si>
    <t>持参</t>
    <rPh sb="0" eb="2">
      <t>ジサン</t>
    </rPh>
    <phoneticPr fontId="1"/>
  </si>
  <si>
    <t>外注</t>
    <rPh sb="0" eb="2">
      <t>ガイチュウ</t>
    </rPh>
    <phoneticPr fontId="1"/>
  </si>
  <si>
    <t>■</t>
    <phoneticPr fontId="1"/>
  </si>
  <si>
    <t>□</t>
  </si>
  <si>
    <t>□</t>
    <phoneticPr fontId="1"/>
  </si>
  <si>
    <t>）</t>
    <phoneticPr fontId="1"/>
  </si>
  <si>
    <t xml:space="preserve">（バス会社名 ： </t>
    <rPh sb="3" eb="5">
      <t>ガイシャ</t>
    </rPh>
    <rPh sb="5" eb="6">
      <t>メイ</t>
    </rPh>
    <phoneticPr fontId="1"/>
  </si>
  <si>
    <t>学 校 名</t>
    <rPh sb="0" eb="1">
      <t>ガク</t>
    </rPh>
    <rPh sb="2" eb="3">
      <t>コウ</t>
    </rPh>
    <rPh sb="4" eb="5">
      <t>ナ</t>
    </rPh>
    <phoneticPr fontId="1"/>
  </si>
  <si>
    <t>所 在 地</t>
    <rPh sb="0" eb="1">
      <t>トコロ</t>
    </rPh>
    <rPh sb="2" eb="3">
      <t>ザイ</t>
    </rPh>
    <rPh sb="4" eb="5">
      <t>チ</t>
    </rPh>
    <phoneticPr fontId="1"/>
  </si>
  <si>
    <t>人　　数</t>
    <rPh sb="0" eb="1">
      <t>ヒト</t>
    </rPh>
    <rPh sb="3" eb="4">
      <t>スウ</t>
    </rPh>
    <phoneticPr fontId="1"/>
  </si>
  <si>
    <t>通 信 欄</t>
    <rPh sb="0" eb="1">
      <t>ツウ</t>
    </rPh>
    <rPh sb="2" eb="3">
      <t>ノブ</t>
    </rPh>
    <rPh sb="4" eb="5">
      <t>ラン</t>
    </rPh>
    <phoneticPr fontId="1"/>
  </si>
  <si>
    <t>学　　年</t>
    <rPh sb="0" eb="1">
      <t>ガク</t>
    </rPh>
    <rPh sb="3" eb="4">
      <t>ネン</t>
    </rPh>
    <phoneticPr fontId="1"/>
  </si>
  <si>
    <t>高 校 生</t>
    <rPh sb="0" eb="1">
      <t>コウ</t>
    </rPh>
    <rPh sb="2" eb="3">
      <t>コウ</t>
    </rPh>
    <rPh sb="4" eb="5">
      <t>セイ</t>
    </rPh>
    <phoneticPr fontId="1"/>
  </si>
  <si>
    <t>中 学 生</t>
    <rPh sb="0" eb="1">
      <t>ナカ</t>
    </rPh>
    <rPh sb="2" eb="3">
      <t>ガク</t>
    </rPh>
    <rPh sb="4" eb="5">
      <t>セイ</t>
    </rPh>
    <phoneticPr fontId="1"/>
  </si>
  <si>
    <t>小 学 生</t>
    <rPh sb="0" eb="1">
      <t>ショウ</t>
    </rPh>
    <rPh sb="2" eb="3">
      <t>ガク</t>
    </rPh>
    <rPh sb="4" eb="5">
      <t>セイ</t>
    </rPh>
    <phoneticPr fontId="1"/>
  </si>
  <si>
    <t>看 護 師</t>
    <rPh sb="0" eb="1">
      <t>ミ</t>
    </rPh>
    <rPh sb="2" eb="3">
      <t>マモル</t>
    </rPh>
    <rPh sb="4" eb="5">
      <t>シ</t>
    </rPh>
    <phoneticPr fontId="1"/>
  </si>
  <si>
    <t>添 乗 員</t>
    <rPh sb="0" eb="1">
      <t>テン</t>
    </rPh>
    <rPh sb="2" eb="3">
      <t>ジョウ</t>
    </rPh>
    <rPh sb="4" eb="5">
      <t>イン</t>
    </rPh>
    <phoneticPr fontId="1"/>
  </si>
  <si>
    <t>住 所</t>
    <rPh sb="0" eb="1">
      <t>ジュウ</t>
    </rPh>
    <rPh sb="2" eb="3">
      <t>ショ</t>
    </rPh>
    <phoneticPr fontId="1"/>
  </si>
  <si>
    <t>添乗員</t>
    <rPh sb="0" eb="3">
      <t>テンジョウイン</t>
    </rPh>
    <phoneticPr fontId="1"/>
  </si>
  <si>
    <t>介 護 者</t>
    <rPh sb="0" eb="1">
      <t>スケ</t>
    </rPh>
    <rPh sb="2" eb="3">
      <t>マモル</t>
    </rPh>
    <rPh sb="4" eb="5">
      <t>モノ</t>
    </rPh>
    <phoneticPr fontId="1"/>
  </si>
  <si>
    <t>【演算領域】</t>
    <rPh sb="1" eb="3">
      <t>エンザン</t>
    </rPh>
    <rPh sb="3" eb="5">
      <t>リョウイキ</t>
    </rPh>
    <phoneticPr fontId="1"/>
  </si>
  <si>
    <t>※複数の手段で来場する場合は通信欄にも記入してください。</t>
    <rPh sb="1" eb="3">
      <t>フクスウ</t>
    </rPh>
    <rPh sb="4" eb="6">
      <t>シュダン</t>
    </rPh>
    <rPh sb="7" eb="9">
      <t>ライジョウ</t>
    </rPh>
    <rPh sb="11" eb="13">
      <t>バアイ</t>
    </rPh>
    <rPh sb="14" eb="17">
      <t>ツウシンラン</t>
    </rPh>
    <rPh sb="19" eb="21">
      <t>キニュウ</t>
    </rPh>
    <phoneticPr fontId="1"/>
  </si>
  <si>
    <t>プ ロ グ ラ ム
申 込 希 望</t>
    <rPh sb="10" eb="11">
      <t>シン</t>
    </rPh>
    <rPh sb="12" eb="13">
      <t>コ</t>
    </rPh>
    <rPh sb="14" eb="15">
      <t>ノゾミ</t>
    </rPh>
    <rPh sb="16" eb="17">
      <t>ノゾミ</t>
    </rPh>
    <phoneticPr fontId="1"/>
  </si>
  <si>
    <t>道央</t>
    <rPh sb="0" eb="2">
      <t>ドウオウ</t>
    </rPh>
    <phoneticPr fontId="1"/>
  </si>
  <si>
    <t>道南</t>
    <rPh sb="0" eb="2">
      <t>ドウナン</t>
    </rPh>
    <phoneticPr fontId="1"/>
  </si>
  <si>
    <t>道東</t>
    <rPh sb="0" eb="2">
      <t>ドウトウ</t>
    </rPh>
    <phoneticPr fontId="1"/>
  </si>
  <si>
    <t>道北</t>
    <rPh sb="0" eb="2">
      <t>ドウホク</t>
    </rPh>
    <phoneticPr fontId="1"/>
  </si>
  <si>
    <t>東北</t>
    <rPh sb="0" eb="2">
      <t>トウホク</t>
    </rPh>
    <phoneticPr fontId="1"/>
  </si>
  <si>
    <t>関東</t>
    <rPh sb="0" eb="2">
      <t>カントウ</t>
    </rPh>
    <phoneticPr fontId="1"/>
  </si>
  <si>
    <t>中部</t>
    <rPh sb="0" eb="2">
      <t>チュウブ</t>
    </rPh>
    <phoneticPr fontId="1"/>
  </si>
  <si>
    <t>近畿</t>
    <rPh sb="0" eb="2">
      <t>キンキ</t>
    </rPh>
    <phoneticPr fontId="1"/>
  </si>
  <si>
    <t>中国</t>
    <rPh sb="0" eb="2">
      <t>チュウゴク</t>
    </rPh>
    <phoneticPr fontId="1"/>
  </si>
  <si>
    <t>四国</t>
    <rPh sb="0" eb="2">
      <t>シコク</t>
    </rPh>
    <phoneticPr fontId="1"/>
  </si>
  <si>
    <t>九州</t>
    <rPh sb="0" eb="2">
      <t>キュウシュウ</t>
    </rPh>
    <phoneticPr fontId="1"/>
  </si>
  <si>
    <t>沖縄</t>
    <rPh sb="0" eb="2">
      <t>オキナワ</t>
    </rPh>
    <phoneticPr fontId="1"/>
  </si>
  <si>
    <t>芸能</t>
    <rPh sb="0" eb="2">
      <t>ゲイノウ</t>
    </rPh>
    <phoneticPr fontId="1"/>
  </si>
  <si>
    <t>博物</t>
    <rPh sb="0" eb="2">
      <t>ハクブツ</t>
    </rPh>
    <phoneticPr fontId="1"/>
  </si>
  <si>
    <t>はじ</t>
    <phoneticPr fontId="1"/>
  </si>
  <si>
    <t>食</t>
    <rPh sb="0" eb="1">
      <t>ショク</t>
    </rPh>
    <phoneticPr fontId="1"/>
  </si>
  <si>
    <t>ムッ</t>
    <phoneticPr fontId="1"/>
  </si>
  <si>
    <t>No.</t>
  </si>
  <si>
    <t>取消
コード</t>
  </si>
  <si>
    <t>申込年月日</t>
  </si>
  <si>
    <t>変更年月日</t>
  </si>
  <si>
    <t>公印</t>
  </si>
  <si>
    <t>回答年月日</t>
  </si>
  <si>
    <t>入場年月日</t>
  </si>
  <si>
    <t>入場
曜日</t>
  </si>
  <si>
    <t>入場時間</t>
  </si>
  <si>
    <t>退場時間</t>
  </si>
  <si>
    <t>学校名
（フリガナ）</t>
  </si>
  <si>
    <t>学校名
（漢字）</t>
  </si>
  <si>
    <t>学年</t>
  </si>
  <si>
    <t>クラス数</t>
  </si>
  <si>
    <t>郵便番号
（学校）</t>
  </si>
  <si>
    <t>住所
（学校）</t>
  </si>
  <si>
    <t>電話番号
（学校）</t>
  </si>
  <si>
    <t>引率教員
代表者氏名</t>
  </si>
  <si>
    <t>人数
高校生</t>
  </si>
  <si>
    <t>人数
中学生</t>
  </si>
  <si>
    <t>人数
小学生</t>
  </si>
  <si>
    <t>人数
引率教員</t>
  </si>
  <si>
    <t>人数
看護師</t>
  </si>
  <si>
    <t>人数
介護者</t>
  </si>
  <si>
    <t>人数
カメラマン</t>
  </si>
  <si>
    <t>人数
添乗員</t>
  </si>
  <si>
    <t>人数
合計</t>
  </si>
  <si>
    <t>来場方法</t>
  </si>
  <si>
    <t>バス・車
台数</t>
  </si>
  <si>
    <t>バス会社名</t>
  </si>
  <si>
    <t>旅行会社名</t>
  </si>
  <si>
    <t>支店（営業所）名</t>
  </si>
  <si>
    <t>郵便番号
（旅行会社）</t>
  </si>
  <si>
    <t>住所
（旅行会社）</t>
  </si>
  <si>
    <t>電話番号
（旅行会社）</t>
  </si>
  <si>
    <t>担当者氏名
（旅行会社）</t>
  </si>
  <si>
    <t>E-mail
（旅行会社）</t>
  </si>
  <si>
    <t>種別
（当日添乗等）</t>
  </si>
  <si>
    <t>氏名
（当日添乗等）</t>
  </si>
  <si>
    <t>プログラム
6
人数</t>
  </si>
  <si>
    <t>プログラム
6
開始時間</t>
  </si>
  <si>
    <t>プログラム
6
所要時間</t>
  </si>
  <si>
    <t>プログラム
6
料金</t>
  </si>
  <si>
    <t>プログラム
6
部屋割</t>
  </si>
  <si>
    <t>プログラム
6
不可</t>
  </si>
  <si>
    <t>プログラム
6
取消年月日</t>
  </si>
  <si>
    <t>プログラム
7
人数</t>
  </si>
  <si>
    <t>プログラム
7
開始時間</t>
  </si>
  <si>
    <t>プログラム
7
所要時間</t>
  </si>
  <si>
    <t>プログラム
7
料金</t>
  </si>
  <si>
    <t>プログラム
7
部屋割</t>
  </si>
  <si>
    <t>プログラム
7
不可</t>
  </si>
  <si>
    <t>プログラム
7
取消年月日</t>
  </si>
  <si>
    <t>昼食
有無</t>
  </si>
  <si>
    <t>昼食種別</t>
  </si>
  <si>
    <t>昼食場所
1</t>
  </si>
  <si>
    <t>昼食場所
2</t>
  </si>
  <si>
    <t>昼食場所
3</t>
  </si>
  <si>
    <t>昼食場所
4</t>
  </si>
  <si>
    <t>昼食場所
5</t>
  </si>
  <si>
    <t>集合写真
有無</t>
  </si>
  <si>
    <t>特記事項
1</t>
  </si>
  <si>
    <t>特記事項
2</t>
  </si>
  <si>
    <t>group番号</t>
  </si>
  <si>
    <t>変更履歴</t>
  </si>
  <si>
    <t>電話番号（当日添乗等）</t>
    <rPh sb="0" eb="2">
      <t>デンワ</t>
    </rPh>
    <rPh sb="2" eb="4">
      <t>バンゴウ</t>
    </rPh>
    <phoneticPr fontId="1"/>
  </si>
  <si>
    <t>項　　　目</t>
    <rPh sb="0" eb="1">
      <t>コウ</t>
    </rPh>
    <rPh sb="4" eb="5">
      <t>メ</t>
    </rPh>
    <phoneticPr fontId="1"/>
  </si>
  <si>
    <t>【DB登録情報】</t>
    <rPh sb="3" eb="5">
      <t>トウロク</t>
    </rPh>
    <rPh sb="5" eb="7">
      <t>ジョウホウ</t>
    </rPh>
    <phoneticPr fontId="1"/>
  </si>
  <si>
    <t>制限事項</t>
    <phoneticPr fontId="1"/>
  </si>
  <si>
    <t>重複コード</t>
    <phoneticPr fontId="1"/>
  </si>
  <si>
    <t>地域①（市町村）</t>
    <phoneticPr fontId="1"/>
  </si>
  <si>
    <t>地域②（道内外）</t>
    <phoneticPr fontId="1"/>
  </si>
  <si>
    <t>地域③（道内）</t>
    <phoneticPr fontId="1"/>
  </si>
  <si>
    <t>地域④（道外）</t>
    <phoneticPr fontId="1"/>
  </si>
  <si>
    <t>特記事項3</t>
    <phoneticPr fontId="1"/>
  </si>
  <si>
    <t>【追加情報入力欄】</t>
    <rPh sb="1" eb="3">
      <t>ツイカ</t>
    </rPh>
    <rPh sb="3" eb="5">
      <t>ジョウホウ</t>
    </rPh>
    <rPh sb="5" eb="7">
      <t>ニュウリョク</t>
    </rPh>
    <rPh sb="7" eb="8">
      <t>ラン</t>
    </rPh>
    <phoneticPr fontId="1"/>
  </si>
  <si>
    <t>伝統芸能/人数</t>
    <rPh sb="0" eb="2">
      <t>デントウ</t>
    </rPh>
    <rPh sb="2" eb="4">
      <t>ゲイノウ</t>
    </rPh>
    <phoneticPr fontId="1"/>
  </si>
  <si>
    <t>伝統芸能/開始時間</t>
    <phoneticPr fontId="1"/>
  </si>
  <si>
    <t>伝統芸能/所要時間</t>
    <phoneticPr fontId="1"/>
  </si>
  <si>
    <t>伝統芸能/料金</t>
    <phoneticPr fontId="1"/>
  </si>
  <si>
    <t>伝統芸能/部屋割</t>
    <phoneticPr fontId="1"/>
  </si>
  <si>
    <t>伝統芸能/不可</t>
    <phoneticPr fontId="1"/>
  </si>
  <si>
    <t>伝統芸能/取消年月日</t>
    <phoneticPr fontId="1"/>
  </si>
  <si>
    <t>博物館展示/人数</t>
    <rPh sb="0" eb="3">
      <t>ハクブツカン</t>
    </rPh>
    <rPh sb="3" eb="5">
      <t>テンジ</t>
    </rPh>
    <phoneticPr fontId="1"/>
  </si>
  <si>
    <t>博物館展示/開始時間</t>
    <phoneticPr fontId="1"/>
  </si>
  <si>
    <t>博物館展示/所要時間</t>
    <phoneticPr fontId="1"/>
  </si>
  <si>
    <t>博物館展示/料金</t>
    <phoneticPr fontId="1"/>
  </si>
  <si>
    <t>博物館展示/部屋割</t>
    <phoneticPr fontId="1"/>
  </si>
  <si>
    <t>博物館展示/不可</t>
    <phoneticPr fontId="1"/>
  </si>
  <si>
    <t>博物館展示/取消年月日</t>
    <phoneticPr fontId="1"/>
  </si>
  <si>
    <t>はじアイ/人数</t>
    <phoneticPr fontId="1"/>
  </si>
  <si>
    <t>はじアイ/開始時間</t>
    <phoneticPr fontId="1"/>
  </si>
  <si>
    <t>はじアイ/所要時間</t>
    <phoneticPr fontId="1"/>
  </si>
  <si>
    <t>はじアイ/料金</t>
    <phoneticPr fontId="1"/>
  </si>
  <si>
    <t>はじアイ/部屋割</t>
    <phoneticPr fontId="1"/>
  </si>
  <si>
    <t>はじアイ/不可</t>
    <phoneticPr fontId="1"/>
  </si>
  <si>
    <t>はじアイ/取消年月日</t>
    <phoneticPr fontId="1"/>
  </si>
  <si>
    <t>食体験/人数</t>
    <rPh sb="0" eb="1">
      <t>ショク</t>
    </rPh>
    <rPh sb="1" eb="3">
      <t>タイケン</t>
    </rPh>
    <phoneticPr fontId="1"/>
  </si>
  <si>
    <t>食体験/開始時間</t>
    <phoneticPr fontId="1"/>
  </si>
  <si>
    <t>食体験/所要時間</t>
    <phoneticPr fontId="1"/>
  </si>
  <si>
    <t>食体験/料金</t>
    <phoneticPr fontId="1"/>
  </si>
  <si>
    <t>食体験/部屋割</t>
    <phoneticPr fontId="1"/>
  </si>
  <si>
    <t>食体験/不可</t>
    <phoneticPr fontId="1"/>
  </si>
  <si>
    <t>食体験/取消年月日</t>
    <phoneticPr fontId="1"/>
  </si>
  <si>
    <t>ムックリ演奏/人数</t>
    <rPh sb="4" eb="6">
      <t>エンソウ</t>
    </rPh>
    <phoneticPr fontId="1"/>
  </si>
  <si>
    <t>ムックリ演奏/開始時間</t>
    <phoneticPr fontId="1"/>
  </si>
  <si>
    <t>ムックリ演奏/所要時間</t>
    <phoneticPr fontId="1"/>
  </si>
  <si>
    <t>ムックリ演奏/料金</t>
    <phoneticPr fontId="1"/>
  </si>
  <si>
    <t>ムックリ演奏/部屋割</t>
    <phoneticPr fontId="1"/>
  </si>
  <si>
    <t>ムックリ演奏/不可</t>
    <phoneticPr fontId="1"/>
  </si>
  <si>
    <t>ムックリ演奏/取消年月日</t>
    <phoneticPr fontId="1"/>
  </si>
  <si>
    <t>伝統芸能 / 開始時間</t>
    <rPh sb="0" eb="2">
      <t>デントウ</t>
    </rPh>
    <rPh sb="2" eb="4">
      <t>ゲイノウ</t>
    </rPh>
    <rPh sb="7" eb="9">
      <t>カイシ</t>
    </rPh>
    <rPh sb="9" eb="11">
      <t>ジカン</t>
    </rPh>
    <phoneticPr fontId="1"/>
  </si>
  <si>
    <t>伝統芸能 / 所要時間</t>
    <rPh sb="0" eb="2">
      <t>デントウ</t>
    </rPh>
    <rPh sb="2" eb="4">
      <t>ゲイノウ</t>
    </rPh>
    <rPh sb="7" eb="9">
      <t>ショヨウ</t>
    </rPh>
    <rPh sb="9" eb="11">
      <t>ジカン</t>
    </rPh>
    <phoneticPr fontId="1"/>
  </si>
  <si>
    <t>博物館展示 / 開始時間</t>
    <rPh sb="0" eb="3">
      <t>ハクブツカン</t>
    </rPh>
    <rPh sb="3" eb="5">
      <t>テンジ</t>
    </rPh>
    <rPh sb="8" eb="10">
      <t>カイシ</t>
    </rPh>
    <rPh sb="10" eb="12">
      <t>ジカン</t>
    </rPh>
    <phoneticPr fontId="1"/>
  </si>
  <si>
    <t>博物館展示 / 所要時間</t>
    <rPh sb="0" eb="3">
      <t>ハクブツカン</t>
    </rPh>
    <rPh sb="3" eb="5">
      <t>テンジ</t>
    </rPh>
    <rPh sb="8" eb="10">
      <t>ショヨウ</t>
    </rPh>
    <rPh sb="10" eb="12">
      <t>ジカン</t>
    </rPh>
    <phoneticPr fontId="1"/>
  </si>
  <si>
    <t>はじアイ / 開始時間</t>
    <rPh sb="7" eb="9">
      <t>カイシ</t>
    </rPh>
    <rPh sb="9" eb="11">
      <t>ジカン</t>
    </rPh>
    <phoneticPr fontId="1"/>
  </si>
  <si>
    <t>はじアイ / 所要時間</t>
    <rPh sb="7" eb="9">
      <t>ショヨウ</t>
    </rPh>
    <rPh sb="9" eb="11">
      <t>ジカン</t>
    </rPh>
    <phoneticPr fontId="1"/>
  </si>
  <si>
    <t>食体験 / 開始時間</t>
    <rPh sb="0" eb="1">
      <t>ショク</t>
    </rPh>
    <rPh sb="1" eb="3">
      <t>タイケン</t>
    </rPh>
    <rPh sb="6" eb="8">
      <t>カイシ</t>
    </rPh>
    <rPh sb="8" eb="10">
      <t>ジカン</t>
    </rPh>
    <phoneticPr fontId="1"/>
  </si>
  <si>
    <t>食体験 / 所要時間</t>
    <rPh sb="6" eb="8">
      <t>ショヨウ</t>
    </rPh>
    <rPh sb="8" eb="10">
      <t>ジカン</t>
    </rPh>
    <phoneticPr fontId="1"/>
  </si>
  <si>
    <t>ムックリ演奏 / 開始時間</t>
    <rPh sb="4" eb="6">
      <t>エンソウ</t>
    </rPh>
    <rPh sb="9" eb="11">
      <t>カイシ</t>
    </rPh>
    <rPh sb="11" eb="13">
      <t>ジカン</t>
    </rPh>
    <phoneticPr fontId="1"/>
  </si>
  <si>
    <t>ムックリ演奏 / 所要時間</t>
    <rPh sb="9" eb="11">
      <t>ショヨウ</t>
    </rPh>
    <rPh sb="11" eb="13">
      <t>ジカン</t>
    </rPh>
    <phoneticPr fontId="1"/>
  </si>
  <si>
    <t>昼食詳細（外注先など）</t>
    <phoneticPr fontId="1"/>
  </si>
  <si>
    <t>昼食場所　1</t>
    <rPh sb="0" eb="2">
      <t>チュウショク</t>
    </rPh>
    <rPh sb="2" eb="4">
      <t>バショ</t>
    </rPh>
    <phoneticPr fontId="1"/>
  </si>
  <si>
    <t>昼食場所　2</t>
    <rPh sb="0" eb="2">
      <t>チュウショク</t>
    </rPh>
    <rPh sb="2" eb="4">
      <t>バショ</t>
    </rPh>
    <phoneticPr fontId="1"/>
  </si>
  <si>
    <t>昼食場所　3</t>
    <rPh sb="0" eb="2">
      <t>チュウショク</t>
    </rPh>
    <rPh sb="2" eb="4">
      <t>バショ</t>
    </rPh>
    <phoneticPr fontId="1"/>
  </si>
  <si>
    <t>昼食場所　4</t>
    <rPh sb="0" eb="2">
      <t>チュウショク</t>
    </rPh>
    <rPh sb="2" eb="4">
      <t>バショ</t>
    </rPh>
    <phoneticPr fontId="1"/>
  </si>
  <si>
    <t>登　　録　　情　　報</t>
    <rPh sb="0" eb="1">
      <t>ノボル</t>
    </rPh>
    <rPh sb="3" eb="4">
      <t>ロク</t>
    </rPh>
    <rPh sb="6" eb="7">
      <t>ジョウ</t>
    </rPh>
    <rPh sb="9" eb="10">
      <t>ホウ</t>
    </rPh>
    <phoneticPr fontId="1"/>
  </si>
  <si>
    <t>道内</t>
    <rPh sb="0" eb="2">
      <t>ドウナイ</t>
    </rPh>
    <phoneticPr fontId="1"/>
  </si>
  <si>
    <t>道外</t>
    <rPh sb="0" eb="1">
      <t>ドウ</t>
    </rPh>
    <rPh sb="1" eb="2">
      <t>ガイ</t>
    </rPh>
    <phoneticPr fontId="1"/>
  </si>
  <si>
    <t>食体験 / 料金</t>
    <rPh sb="0" eb="1">
      <t>ショク</t>
    </rPh>
    <rPh sb="1" eb="3">
      <t>タイケン</t>
    </rPh>
    <rPh sb="6" eb="8">
      <t>リョウキン</t>
    </rPh>
    <phoneticPr fontId="1"/>
  </si>
  <si>
    <t>食体験 / 部屋割</t>
    <rPh sb="0" eb="1">
      <t>ショク</t>
    </rPh>
    <rPh sb="1" eb="3">
      <t>タイケン</t>
    </rPh>
    <rPh sb="6" eb="8">
      <t>ヘヤ</t>
    </rPh>
    <rPh sb="8" eb="9">
      <t>ワリ</t>
    </rPh>
    <phoneticPr fontId="1"/>
  </si>
  <si>
    <t>ムックリ演奏 / 料金</t>
    <rPh sb="4" eb="6">
      <t>エンソウ</t>
    </rPh>
    <rPh sb="9" eb="11">
      <t>リョウキン</t>
    </rPh>
    <phoneticPr fontId="1"/>
  </si>
  <si>
    <t>ムックリ演奏 / 部屋割</t>
    <rPh sb="4" eb="6">
      <t>エンソウ</t>
    </rPh>
    <rPh sb="9" eb="11">
      <t>ヘヤ</t>
    </rPh>
    <rPh sb="11" eb="12">
      <t>ワリ</t>
    </rPh>
    <phoneticPr fontId="1"/>
  </si>
  <si>
    <t>有</t>
    <rPh sb="0" eb="1">
      <t>アリ</t>
    </rPh>
    <phoneticPr fontId="1"/>
  </si>
  <si>
    <t>無</t>
    <rPh sb="0" eb="1">
      <t>ナ</t>
    </rPh>
    <phoneticPr fontId="1"/>
  </si>
  <si>
    <t>取扱旅行会社</t>
    <phoneticPr fontId="1"/>
  </si>
  <si>
    <t>※見学終了後、学校様（引率教員様及び生徒様）にはアンケートをお願いさせていただく場合がありますので、ご協力の程、よろしく</t>
    <rPh sb="1" eb="3">
      <t>ケンガク</t>
    </rPh>
    <rPh sb="3" eb="6">
      <t>シュウリョウゴ</t>
    </rPh>
    <rPh sb="7" eb="9">
      <t>ガッコウ</t>
    </rPh>
    <rPh sb="9" eb="10">
      <t>サマ</t>
    </rPh>
    <rPh sb="11" eb="13">
      <t>インソツ</t>
    </rPh>
    <rPh sb="13" eb="15">
      <t>キョウイン</t>
    </rPh>
    <rPh sb="15" eb="16">
      <t>サマ</t>
    </rPh>
    <rPh sb="16" eb="17">
      <t>オヨ</t>
    </rPh>
    <rPh sb="18" eb="20">
      <t>セイト</t>
    </rPh>
    <rPh sb="20" eb="21">
      <t>サマ</t>
    </rPh>
    <rPh sb="31" eb="32">
      <t>ネガ</t>
    </rPh>
    <rPh sb="40" eb="42">
      <t>バアイ</t>
    </rPh>
    <rPh sb="51" eb="53">
      <t>キョウリョク</t>
    </rPh>
    <rPh sb="54" eb="55">
      <t>ホド</t>
    </rPh>
    <phoneticPr fontId="1"/>
  </si>
  <si>
    <t>※必須項目判定</t>
    <rPh sb="1" eb="3">
      <t>ヒッス</t>
    </rPh>
    <rPh sb="3" eb="5">
      <t>コウモク</t>
    </rPh>
    <rPh sb="5" eb="7">
      <t>ハンテイ</t>
    </rPh>
    <phoneticPr fontId="1"/>
  </si>
  <si>
    <r>
      <t xml:space="preserve">
</t>
    </r>
    <r>
      <rPr>
        <sz val="9"/>
        <color theme="0" tint="-0.499984740745262"/>
        <rFont val="ＭＳ Ｐゴシック"/>
        <family val="3"/>
        <charset val="128"/>
      </rPr>
      <t xml:space="preserve"> </t>
    </r>
    <r>
      <rPr>
        <i/>
        <sz val="9"/>
        <color theme="0" tint="-0.499984740745262"/>
        <rFont val="ＭＳ Ｐゴシック"/>
        <family val="3"/>
        <charset val="128"/>
      </rPr>
      <t>※予約申込時には
　  不要です。</t>
    </r>
    <r>
      <rPr>
        <sz val="9"/>
        <color theme="0" tint="-0.499984740745262"/>
        <rFont val="ＭＳ Ｐゴシック"/>
        <family val="3"/>
        <charset val="128"/>
      </rPr>
      <t xml:space="preserve">　
</t>
    </r>
    <r>
      <rPr>
        <sz val="10"/>
        <color theme="0" tint="-0.499984740745262"/>
        <rFont val="ＭＳ Ｐゴシック"/>
        <family val="3"/>
        <charset val="128"/>
      </rPr>
      <t xml:space="preserve">
　　　（ 公 印 ）
</t>
    </r>
    <rPh sb="3" eb="5">
      <t>ヨヤク</t>
    </rPh>
    <rPh sb="5" eb="7">
      <t>モウシコミ</t>
    </rPh>
    <rPh sb="7" eb="8">
      <t>ジ</t>
    </rPh>
    <rPh sb="14" eb="16">
      <t>フヨウ</t>
    </rPh>
    <rPh sb="27" eb="28">
      <t>コウ</t>
    </rPh>
    <rPh sb="29" eb="30">
      <t>イン</t>
    </rPh>
    <phoneticPr fontId="1"/>
  </si>
  <si>
    <t>※お預かりした個人情報は、個人情報保護規程に基づき厳正に管理し、本予約受付及び関連業務以外には使用いたしません。</t>
    <phoneticPr fontId="1"/>
  </si>
  <si>
    <t>体験交流ホール</t>
    <rPh sb="0" eb="2">
      <t>タイケン</t>
    </rPh>
    <rPh sb="2" eb="4">
      <t>コウリュウ</t>
    </rPh>
    <phoneticPr fontId="1"/>
  </si>
  <si>
    <t>伝 統 芸 能
上 演 鑑 賞</t>
    <rPh sb="0" eb="1">
      <t>デン</t>
    </rPh>
    <rPh sb="2" eb="3">
      <t>トウ</t>
    </rPh>
    <rPh sb="4" eb="5">
      <t>ゲイ</t>
    </rPh>
    <rPh sb="6" eb="7">
      <t>ノウ</t>
    </rPh>
    <rPh sb="8" eb="9">
      <t>ジョウ</t>
    </rPh>
    <rPh sb="10" eb="11">
      <t>エン</t>
    </rPh>
    <rPh sb="12" eb="13">
      <t>カガミ</t>
    </rPh>
    <rPh sb="14" eb="15">
      <t>ショウ</t>
    </rPh>
    <phoneticPr fontId="1"/>
  </si>
  <si>
    <t>博　物　館</t>
    <rPh sb="0" eb="1">
      <t>ハク</t>
    </rPh>
    <rPh sb="2" eb="3">
      <t>モノ</t>
    </rPh>
    <rPh sb="4" eb="5">
      <t>カン</t>
    </rPh>
    <phoneticPr fontId="1"/>
  </si>
  <si>
    <t>体 験 学 習 館</t>
    <rPh sb="0" eb="1">
      <t>テイ</t>
    </rPh>
    <rPh sb="2" eb="3">
      <t>ゲン</t>
    </rPh>
    <rPh sb="4" eb="5">
      <t>ガク</t>
    </rPh>
    <rPh sb="6" eb="7">
      <t>シュウ</t>
    </rPh>
    <rPh sb="8" eb="9">
      <t>カン</t>
    </rPh>
    <phoneticPr fontId="1"/>
  </si>
  <si>
    <t>下見日</t>
    <rPh sb="2" eb="3">
      <t>ニチ</t>
    </rPh>
    <phoneticPr fontId="1"/>
  </si>
  <si>
    <t>※入力必須の項目が、まだすべて入力されていません。</t>
    <phoneticPr fontId="1"/>
  </si>
  <si>
    <t xml:space="preserve"> ※エラー：アイヌ料理食体験と昼食弁当が両方とも「有」になっています。</t>
    <phoneticPr fontId="1"/>
  </si>
  <si>
    <t xml:space="preserve"> ※エラー：スクールプログラムの参加人数が入場人数を超えています。</t>
    <rPh sb="16" eb="18">
      <t>サンカ</t>
    </rPh>
    <rPh sb="18" eb="20">
      <t>ニンズウ</t>
    </rPh>
    <rPh sb="21" eb="23">
      <t>ニュウジョウ</t>
    </rPh>
    <rPh sb="23" eb="25">
      <t>ニンズウ</t>
    </rPh>
    <rPh sb="26" eb="27">
      <t>コ</t>
    </rPh>
    <phoneticPr fontId="1"/>
  </si>
  <si>
    <r>
      <t xml:space="preserve"> ※</t>
    </r>
    <r>
      <rPr>
        <u/>
        <sz val="10"/>
        <color rgb="FFFF0000"/>
        <rFont val="HG丸ｺﾞｼｯｸM-PRO"/>
        <family val="3"/>
        <charset val="128"/>
      </rPr>
      <t>黄色と水色のセルに記入</t>
    </r>
    <r>
      <rPr>
        <sz val="10"/>
        <color rgb="FFFF0000"/>
        <rFont val="HG丸ｺﾞｼｯｸM-PRO"/>
        <family val="3"/>
        <charset val="128"/>
      </rPr>
      <t>してください。</t>
    </r>
    <rPh sb="2" eb="4">
      <t>キイロ</t>
    </rPh>
    <rPh sb="5" eb="7">
      <t>ミズイロ</t>
    </rPh>
    <rPh sb="11" eb="13">
      <t>キニュウ</t>
    </rPh>
    <phoneticPr fontId="1"/>
  </si>
  <si>
    <t>一般コード</t>
    <rPh sb="0" eb="2">
      <t>イッパン</t>
    </rPh>
    <phoneticPr fontId="1"/>
  </si>
  <si>
    <t>減免コード</t>
    <rPh sb="0" eb="2">
      <t>ゲンメン</t>
    </rPh>
    <phoneticPr fontId="1"/>
  </si>
  <si>
    <t>※スクールプログラムの(　)書きは標準的な所要時間を示したものであり、予約状況等によっては変動する可能性がございます。</t>
    <rPh sb="14" eb="15">
      <t>ガ</t>
    </rPh>
    <rPh sb="17" eb="19">
      <t>ヒョウジュン</t>
    </rPh>
    <rPh sb="19" eb="20">
      <t>テキ</t>
    </rPh>
    <rPh sb="21" eb="23">
      <t>ショヨウ</t>
    </rPh>
    <rPh sb="23" eb="25">
      <t>ジカン</t>
    </rPh>
    <rPh sb="26" eb="27">
      <t>シメ</t>
    </rPh>
    <rPh sb="35" eb="37">
      <t>ヨヤク</t>
    </rPh>
    <rPh sb="37" eb="39">
      <t>ジョウキョウ</t>
    </rPh>
    <rPh sb="39" eb="40">
      <t>トウ</t>
    </rPh>
    <rPh sb="45" eb="47">
      <t>ヘンドウ</t>
    </rPh>
    <rPh sb="49" eb="51">
      <t>カノウ</t>
    </rPh>
    <rPh sb="51" eb="52">
      <t>セイ</t>
    </rPh>
    <phoneticPr fontId="1"/>
  </si>
  <si>
    <t>当日の連絡先</t>
    <phoneticPr fontId="1"/>
  </si>
  <si>
    <t>携帯電話番号</t>
    <rPh sb="0" eb="4">
      <t>ケイタイデンワ</t>
    </rPh>
    <rPh sb="4" eb="6">
      <t>バンゴウ</t>
    </rPh>
    <phoneticPr fontId="1"/>
  </si>
  <si>
    <t>区 分</t>
    <rPh sb="0" eb="1">
      <t>ク</t>
    </rPh>
    <rPh sb="2" eb="3">
      <t>ブン</t>
    </rPh>
    <phoneticPr fontId="1"/>
  </si>
  <si>
    <t>氏 名</t>
    <rPh sb="0" eb="1">
      <t>シ</t>
    </rPh>
    <rPh sb="2" eb="3">
      <t>メイ</t>
    </rPh>
    <phoneticPr fontId="1"/>
  </si>
  <si>
    <t>希望有無(自動)</t>
    <rPh sb="0" eb="2">
      <t>キボウ</t>
    </rPh>
    <rPh sb="2" eb="4">
      <t>ウム</t>
    </rPh>
    <rPh sb="5" eb="7">
      <t>ジドウ</t>
    </rPh>
    <phoneticPr fontId="1"/>
  </si>
  <si>
    <t>参加人数(記入)</t>
    <rPh sb="0" eb="2">
      <t>サンカ</t>
    </rPh>
    <rPh sb="2" eb="4">
      <t>ニンズウ</t>
    </rPh>
    <rPh sb="5" eb="7">
      <t>キニュウ</t>
    </rPh>
    <phoneticPr fontId="1"/>
  </si>
  <si>
    <t>博物館展示室見学（45分）</t>
    <phoneticPr fontId="1"/>
  </si>
  <si>
    <t>はじめてのアイヌ博（20分）</t>
    <rPh sb="8" eb="9">
      <t>ハク</t>
    </rPh>
    <rPh sb="12" eb="13">
      <t>フン</t>
    </rPh>
    <phoneticPr fontId="1"/>
  </si>
  <si>
    <t xml:space="preserve"> ※はじめてのアイヌ博を希望される場合には博物館の展示室見学にも人数を入力してください。</t>
    <rPh sb="10" eb="11">
      <t>ハク</t>
    </rPh>
    <rPh sb="12" eb="14">
      <t>キボウ</t>
    </rPh>
    <rPh sb="17" eb="19">
      <t>バアイ</t>
    </rPh>
    <rPh sb="21" eb="24">
      <t>ハクブツカン</t>
    </rPh>
    <rPh sb="25" eb="28">
      <t>テンジシツ</t>
    </rPh>
    <rPh sb="28" eb="30">
      <t>ケンガク</t>
    </rPh>
    <rPh sb="32" eb="34">
      <t>ニンズウ</t>
    </rPh>
    <rPh sb="35" eb="37">
      <t>ニュウリョク</t>
    </rPh>
    <phoneticPr fontId="1"/>
  </si>
  <si>
    <t>えりも町</t>
  </si>
  <si>
    <t>道央</t>
    <rPh sb="0" eb="2">
      <t>ドウオウ</t>
    </rPh>
    <phoneticPr fontId="16"/>
  </si>
  <si>
    <t>日高振興局</t>
  </si>
  <si>
    <t>せたな町</t>
  </si>
  <si>
    <t>道南</t>
    <rPh sb="0" eb="2">
      <t>ドウナン</t>
    </rPh>
    <phoneticPr fontId="16"/>
  </si>
  <si>
    <t>檜山振興局</t>
  </si>
  <si>
    <t>ニセコ町</t>
  </si>
  <si>
    <t>後志総合振興局</t>
  </si>
  <si>
    <t>むかわ町</t>
  </si>
  <si>
    <t>胆振総合振興局</t>
  </si>
  <si>
    <t>愛別町</t>
  </si>
  <si>
    <t>道北</t>
    <rPh sb="0" eb="2">
      <t>ドウホク</t>
    </rPh>
    <phoneticPr fontId="16"/>
  </si>
  <si>
    <t>上川総合振興局</t>
  </si>
  <si>
    <t>旭川市</t>
  </si>
  <si>
    <t>芦別市</t>
  </si>
  <si>
    <t>空知総合振興局</t>
  </si>
  <si>
    <t>安平町</t>
  </si>
  <si>
    <t>伊達市</t>
  </si>
  <si>
    <t>羽幌町</t>
  </si>
  <si>
    <t>留萌振興局</t>
  </si>
  <si>
    <t>雨竜町</t>
  </si>
  <si>
    <t>浦臼町</t>
  </si>
  <si>
    <t>浦河町</t>
  </si>
  <si>
    <t>浦幌町</t>
  </si>
  <si>
    <t>道東</t>
    <rPh sb="0" eb="2">
      <t>ドウトウ</t>
    </rPh>
    <phoneticPr fontId="16"/>
  </si>
  <si>
    <t>十勝総合振興局</t>
  </si>
  <si>
    <t>猿払村</t>
  </si>
  <si>
    <t>宗谷総合振興局</t>
  </si>
  <si>
    <t>遠軽町</t>
  </si>
  <si>
    <t>オホーツク総合振興局</t>
  </si>
  <si>
    <t>遠別町</t>
  </si>
  <si>
    <t>奥尻町</t>
  </si>
  <si>
    <t>乙部町</t>
  </si>
  <si>
    <t>音威子府村</t>
  </si>
  <si>
    <t>音更町</t>
  </si>
  <si>
    <t>下川町</t>
  </si>
  <si>
    <t>歌志内市</t>
  </si>
  <si>
    <t>芽室町</t>
  </si>
  <si>
    <t>岩見沢市</t>
  </si>
  <si>
    <t>岩内町</t>
  </si>
  <si>
    <t>喜茂別町</t>
  </si>
  <si>
    <t>京極町</t>
  </si>
  <si>
    <t>共和町</t>
  </si>
  <si>
    <t>興部町</t>
  </si>
  <si>
    <t>倶知安町</t>
  </si>
  <si>
    <t>釧路市</t>
  </si>
  <si>
    <t>釧路総合振興局</t>
  </si>
  <si>
    <t>釧路町</t>
  </si>
  <si>
    <t>栗山町</t>
  </si>
  <si>
    <t>訓子府町</t>
  </si>
  <si>
    <t>恵庭市</t>
  </si>
  <si>
    <t>石狩振興局</t>
  </si>
  <si>
    <t>月形町</t>
  </si>
  <si>
    <t>剣淵町</t>
  </si>
  <si>
    <t>古平町</t>
  </si>
  <si>
    <t>厚岸町</t>
  </si>
  <si>
    <t>厚真町</t>
  </si>
  <si>
    <t>厚沢部町</t>
  </si>
  <si>
    <t>広尾町</t>
  </si>
  <si>
    <t>更別村</t>
  </si>
  <si>
    <t>江差町</t>
  </si>
  <si>
    <t>江別市</t>
  </si>
  <si>
    <t>黒松内町</t>
  </si>
  <si>
    <t>今金町</t>
  </si>
  <si>
    <t>根室市</t>
  </si>
  <si>
    <t>根室振興局</t>
  </si>
  <si>
    <t>佐呂間町</t>
  </si>
  <si>
    <t>砂川市</t>
  </si>
  <si>
    <t>札幌市</t>
  </si>
  <si>
    <t>三笠市</t>
  </si>
  <si>
    <t>士別市</t>
  </si>
  <si>
    <t>士幌町</t>
  </si>
  <si>
    <t>枝幸町</t>
  </si>
  <si>
    <t>鹿追町</t>
  </si>
  <si>
    <t>鹿部町</t>
  </si>
  <si>
    <t>渡島総合振興局</t>
  </si>
  <si>
    <t>七飯町</t>
  </si>
  <si>
    <t>室蘭市</t>
  </si>
  <si>
    <t>斜里町</t>
  </si>
  <si>
    <t>寿都町</t>
  </si>
  <si>
    <t>初山別村</t>
  </si>
  <si>
    <t>小清水町</t>
  </si>
  <si>
    <t>小樽市</t>
  </si>
  <si>
    <t>小平町</t>
  </si>
  <si>
    <t>松前町</t>
  </si>
  <si>
    <t>沼田町</t>
  </si>
  <si>
    <t>上ノ国町</t>
  </si>
  <si>
    <t>上砂川町</t>
  </si>
  <si>
    <t>上士幌町</t>
  </si>
  <si>
    <t>上川町</t>
  </si>
  <si>
    <t>上富良野町</t>
  </si>
  <si>
    <t>新ひだか町</t>
  </si>
  <si>
    <t>新冠町</t>
  </si>
  <si>
    <t>新篠津村</t>
  </si>
  <si>
    <t>新十津川町</t>
  </si>
  <si>
    <t>新得町</t>
  </si>
  <si>
    <t>森町</t>
  </si>
  <si>
    <t>深川市</t>
  </si>
  <si>
    <t>真狩村</t>
  </si>
  <si>
    <t>神恵内村</t>
  </si>
  <si>
    <t>仁木町</t>
  </si>
  <si>
    <t>清水町</t>
  </si>
  <si>
    <t>清里町</t>
  </si>
  <si>
    <t>西興部村</t>
  </si>
  <si>
    <t>石狩市</t>
  </si>
  <si>
    <t>積丹町</t>
  </si>
  <si>
    <t>赤井川村</t>
  </si>
  <si>
    <t>赤平市</t>
  </si>
  <si>
    <t>千歳市</t>
  </si>
  <si>
    <t>占冠村</t>
  </si>
  <si>
    <t>壮瞥町</t>
  </si>
  <si>
    <t>増毛町</t>
  </si>
  <si>
    <t>足寄町</t>
  </si>
  <si>
    <t>帯広市</t>
  </si>
  <si>
    <t>大空町</t>
  </si>
  <si>
    <t>大樹町</t>
  </si>
  <si>
    <t>鷹栖町</t>
  </si>
  <si>
    <t>滝上町</t>
  </si>
  <si>
    <t>滝川市</t>
  </si>
  <si>
    <t>知内町</t>
  </si>
  <si>
    <t>池田町</t>
  </si>
  <si>
    <t>稚内市</t>
  </si>
  <si>
    <t>置戸町</t>
  </si>
  <si>
    <t>秩父別町</t>
  </si>
  <si>
    <t>中札内村</t>
  </si>
  <si>
    <t>中川町</t>
  </si>
  <si>
    <t>中頓別町</t>
  </si>
  <si>
    <t>中標津町</t>
  </si>
  <si>
    <t>中富良野町</t>
  </si>
  <si>
    <t>長沼町</t>
  </si>
  <si>
    <t>長万部町</t>
  </si>
  <si>
    <t>津別町</t>
  </si>
  <si>
    <t>鶴居村</t>
  </si>
  <si>
    <t>弟子屈町</t>
  </si>
  <si>
    <t>天塩町</t>
  </si>
  <si>
    <t>登別市</t>
  </si>
  <si>
    <t>島牧村</t>
  </si>
  <si>
    <t>東神楽町</t>
  </si>
  <si>
    <t>東川町</t>
  </si>
  <si>
    <t>当別町</t>
  </si>
  <si>
    <t>当麻町</t>
  </si>
  <si>
    <t>洞爺湖町</t>
  </si>
  <si>
    <t>苫小牧市</t>
  </si>
  <si>
    <t>苫前町</t>
  </si>
  <si>
    <t>奈井江町</t>
  </si>
  <si>
    <t>南富良野町</t>
  </si>
  <si>
    <t>南幌町</t>
  </si>
  <si>
    <t>日高町</t>
  </si>
  <si>
    <t>泊村</t>
  </si>
  <si>
    <t>白糠町</t>
  </si>
  <si>
    <t>白老町</t>
  </si>
  <si>
    <t>函館市</t>
  </si>
  <si>
    <t>八雲町</t>
  </si>
  <si>
    <t>比布町</t>
  </si>
  <si>
    <t>美唄市</t>
  </si>
  <si>
    <t>空知総合振興局</t>
    <rPh sb="0" eb="2">
      <t>ソラチ</t>
    </rPh>
    <rPh sb="2" eb="4">
      <t>ソウゴウ</t>
    </rPh>
    <rPh sb="4" eb="6">
      <t>シンコウ</t>
    </rPh>
    <rPh sb="6" eb="7">
      <t>キョク</t>
    </rPh>
    <phoneticPr fontId="16"/>
  </si>
  <si>
    <t>美瑛町</t>
  </si>
  <si>
    <t>美深町</t>
  </si>
  <si>
    <t>上川総合振興局</t>
    <rPh sb="0" eb="2">
      <t>カミカワ</t>
    </rPh>
    <rPh sb="2" eb="4">
      <t>ソウゴウ</t>
    </rPh>
    <rPh sb="4" eb="6">
      <t>シンコウ</t>
    </rPh>
    <rPh sb="6" eb="7">
      <t>キョク</t>
    </rPh>
    <phoneticPr fontId="16"/>
  </si>
  <si>
    <t>美幌町</t>
  </si>
  <si>
    <t>標茶町</t>
  </si>
  <si>
    <t>標津町</t>
  </si>
  <si>
    <t>浜中町</t>
  </si>
  <si>
    <t>浜頓別町</t>
  </si>
  <si>
    <t>富良野市</t>
  </si>
  <si>
    <t>福島町</t>
  </si>
  <si>
    <t>平取町</t>
  </si>
  <si>
    <t>別海町</t>
  </si>
  <si>
    <t>豊浦町</t>
  </si>
  <si>
    <t>豊頃町</t>
  </si>
  <si>
    <t>豊富町</t>
  </si>
  <si>
    <t>北見市</t>
  </si>
  <si>
    <t>北広島市</t>
  </si>
  <si>
    <t>北斗市</t>
  </si>
  <si>
    <t>北竜町</t>
  </si>
  <si>
    <t>幌延町</t>
  </si>
  <si>
    <t>幌加内町</t>
  </si>
  <si>
    <t>本別町</t>
  </si>
  <si>
    <t>妹背牛町</t>
  </si>
  <si>
    <t>幕別町</t>
  </si>
  <si>
    <t>名寄市</t>
  </si>
  <si>
    <t>網走市</t>
  </si>
  <si>
    <t>木古内町</t>
  </si>
  <si>
    <t>紋別市</t>
  </si>
  <si>
    <t>湧別町</t>
  </si>
  <si>
    <t>由仁町</t>
  </si>
  <si>
    <t>雄武町</t>
  </si>
  <si>
    <t>夕張市</t>
  </si>
  <si>
    <t>余市町</t>
  </si>
  <si>
    <t>様似町</t>
  </si>
  <si>
    <t>羅臼町</t>
  </si>
  <si>
    <t>蘭越町</t>
  </si>
  <si>
    <t>利尻町</t>
  </si>
  <si>
    <t>利尻富士町</t>
  </si>
  <si>
    <t>陸別町</t>
  </si>
  <si>
    <t>留寿都村</t>
  </si>
  <si>
    <t>留萌市</t>
  </si>
  <si>
    <t>礼文町</t>
  </si>
  <si>
    <t>和寒町</t>
  </si>
  <si>
    <t>市町村名</t>
    <rPh sb="0" eb="4">
      <t>シチョウソンメイ</t>
    </rPh>
    <phoneticPr fontId="16"/>
  </si>
  <si>
    <t>区分</t>
    <rPh sb="0" eb="2">
      <t>クブン</t>
    </rPh>
    <phoneticPr fontId="16"/>
  </si>
  <si>
    <t>管轄振興局</t>
    <rPh sb="0" eb="2">
      <t>カンカツ</t>
    </rPh>
    <rPh sb="2" eb="5">
      <t>シンコウキョク</t>
    </rPh>
    <phoneticPr fontId="16"/>
  </si>
  <si>
    <t>アイヌ料理食体験（40分）</t>
    <rPh sb="3" eb="5">
      <t>リョウリ</t>
    </rPh>
    <rPh sb="5" eb="6">
      <t>ショク</t>
    </rPh>
    <rPh sb="6" eb="8">
      <t>タイケン</t>
    </rPh>
    <rPh sb="11" eb="12">
      <t>フン</t>
    </rPh>
    <phoneticPr fontId="1"/>
  </si>
  <si>
    <t>伝統芸能上演鑑賞（25分）</t>
    <phoneticPr fontId="1"/>
  </si>
  <si>
    <t>【通信欄】</t>
    <rPh sb="1" eb="4">
      <t>ツウシンラン</t>
    </rPh>
    <phoneticPr fontId="1"/>
  </si>
  <si>
    <t>（注意：FAXでの申込は受付しておりません）</t>
    <rPh sb="1" eb="3">
      <t>チュウイ</t>
    </rPh>
    <rPh sb="9" eb="11">
      <t>モウシコミ</t>
    </rPh>
    <rPh sb="12" eb="14">
      <t>ウケツケ</t>
    </rPh>
    <phoneticPr fontId="1"/>
  </si>
  <si>
    <t>　　　　　　　　　　お問合せＴＥＬ ： 平　 日 ０１１－７９８－０９０１ （受付時間 ： 9：00～17：00）
　　　　　　　　　　　　　　　　　　　　 土日祝 ０１４４－８４－６５３４ （受付時間 ： 9：00～17：00）　※直近予約の変更及び緊急連絡のみ</t>
    <rPh sb="79" eb="81">
      <t>ドニチ</t>
    </rPh>
    <rPh sb="81" eb="82">
      <t>シュク</t>
    </rPh>
    <rPh sb="117" eb="119">
      <t>チョッキン</t>
    </rPh>
    <rPh sb="119" eb="121">
      <t>ヨヤク</t>
    </rPh>
    <rPh sb="122" eb="124">
      <t>ヘンコウ</t>
    </rPh>
    <rPh sb="124" eb="125">
      <t>オヨ</t>
    </rPh>
    <rPh sb="126" eb="128">
      <t>キンキュウ</t>
    </rPh>
    <rPh sb="128" eb="130">
      <t>レンラク</t>
    </rPh>
    <phoneticPr fontId="1"/>
  </si>
  <si>
    <t>※各プログラムの予約時間など当日の行程については、来場の２ヶ月前を目途に通知させていただきます。</t>
    <rPh sb="1" eb="2">
      <t>カク</t>
    </rPh>
    <rPh sb="8" eb="10">
      <t>ヨヤク</t>
    </rPh>
    <rPh sb="10" eb="12">
      <t>ジカン</t>
    </rPh>
    <rPh sb="14" eb="16">
      <t>トウジツ</t>
    </rPh>
    <rPh sb="17" eb="19">
      <t>コウテイ</t>
    </rPh>
    <rPh sb="25" eb="27">
      <t>ライジョウ</t>
    </rPh>
    <phoneticPr fontId="1"/>
  </si>
  <si>
    <t xml:space="preserve">   なお、一度決定した時間の変更をお願いする場合がありますのでご了承願います。</t>
    <phoneticPr fontId="1"/>
  </si>
  <si>
    <t xml:space="preserve">   お願いいたします。</t>
    <rPh sb="4" eb="5">
      <t>ネガ</t>
    </rPh>
    <phoneticPr fontId="1"/>
  </si>
  <si>
    <t xml:space="preserve">学校団体問合せ・申込先  E-mail : </t>
    <rPh sb="4" eb="6">
      <t>トイアワ</t>
    </rPh>
    <rPh sb="10" eb="11">
      <t>サキ</t>
    </rPh>
    <phoneticPr fontId="1"/>
  </si>
  <si>
    <t>令和５年度(2023年度)　ウポポイ（民族共生象徴空間）　学校団体入場予約申込書</t>
    <rPh sb="0" eb="2">
      <t>レイワ</t>
    </rPh>
    <rPh sb="3" eb="5">
      <t>ネンド</t>
    </rPh>
    <rPh sb="10" eb="12">
      <t>ネンド</t>
    </rPh>
    <rPh sb="19" eb="21">
      <t>ミンゾク</t>
    </rPh>
    <rPh sb="21" eb="23">
      <t>キョウセイ</t>
    </rPh>
    <rPh sb="23" eb="25">
      <t>ショウチョウ</t>
    </rPh>
    <rPh sb="25" eb="27">
      <t>クウカン</t>
    </rPh>
    <rPh sb="29" eb="31">
      <t>ガッコウ</t>
    </rPh>
    <rPh sb="31" eb="33">
      <t>ダンタイ</t>
    </rPh>
    <rPh sb="33" eb="35">
      <t>ニュウジョウ</t>
    </rPh>
    <rPh sb="35" eb="37">
      <t>ヨヤク</t>
    </rPh>
    <rPh sb="37" eb="40">
      <t>モウシコミショ</t>
    </rPh>
    <phoneticPr fontId="1"/>
  </si>
  <si>
    <r>
      <t>ムックリ
演奏体験
（800円）</t>
    </r>
    <r>
      <rPr>
        <b/>
        <sz val="8"/>
        <rFont val="ＭＳ Ｐゴシック"/>
        <family val="3"/>
        <charset val="128"/>
      </rPr>
      <t>注</t>
    </r>
    <r>
      <rPr>
        <b/>
        <sz val="9"/>
        <color rgb="FFFF0000"/>
        <rFont val="ＭＳ Ｐゴシック"/>
        <family val="3"/>
        <charset val="128"/>
      </rPr>
      <t xml:space="preserve">
※7/15-8/27を除く
　平日のみ実施</t>
    </r>
    <rPh sb="5" eb="7">
      <t>エンソウ</t>
    </rPh>
    <rPh sb="7" eb="9">
      <t>タイケン</t>
    </rPh>
    <rPh sb="14" eb="15">
      <t>エン</t>
    </rPh>
    <rPh sb="16" eb="17">
      <t>チュウ</t>
    </rPh>
    <rPh sb="37" eb="39">
      <t>ジッシ</t>
    </rPh>
    <phoneticPr fontId="1"/>
  </si>
  <si>
    <t xml:space="preserve">【11～3月】 &lt;平日・土日祝日&gt; 10:30 / 11:30 / 13:30 / 14:30 / 15:30 の 5公演　　　〈夏休期〉 7/15〜8/27 </t>
    <rPh sb="5" eb="6">
      <t>ガツ</t>
    </rPh>
    <rPh sb="9" eb="11">
      <t>ヘイジツ</t>
    </rPh>
    <rPh sb="12" eb="14">
      <t>ドニチ</t>
    </rPh>
    <rPh sb="14" eb="16">
      <t>シュクジツ</t>
    </rPh>
    <rPh sb="59" eb="61">
      <t>コウエン</t>
    </rPh>
    <phoneticPr fontId="1"/>
  </si>
  <si>
    <t>※上演開始15分前までに体験交流ホール前に集合（同時刻までに集合できない場合には鑑賞できない場合があります）
※上演時間は変更になる場合があります。</t>
    <rPh sb="1" eb="3">
      <t>ジョウエン</t>
    </rPh>
    <rPh sb="3" eb="5">
      <t>カイシ</t>
    </rPh>
    <rPh sb="7" eb="8">
      <t>フン</t>
    </rPh>
    <rPh sb="8" eb="9">
      <t>マエ</t>
    </rPh>
    <rPh sb="12" eb="14">
      <t>タイケン</t>
    </rPh>
    <rPh sb="14" eb="16">
      <t>コウリュウ</t>
    </rPh>
    <rPh sb="19" eb="20">
      <t>マエ</t>
    </rPh>
    <rPh sb="21" eb="23">
      <t>シュウゴウ</t>
    </rPh>
    <rPh sb="24" eb="27">
      <t>ドウジコク</t>
    </rPh>
    <rPh sb="30" eb="32">
      <t>シュウゴウ</t>
    </rPh>
    <rPh sb="36" eb="38">
      <t>バアイ</t>
    </rPh>
    <rPh sb="40" eb="42">
      <t>カンショウ</t>
    </rPh>
    <rPh sb="46" eb="48">
      <t>バアイ</t>
    </rPh>
    <phoneticPr fontId="1"/>
  </si>
  <si>
    <r>
      <t xml:space="preserve">地域②（道内外） </t>
    </r>
    <r>
      <rPr>
        <sz val="8"/>
        <color rgb="FFFF0000"/>
        <rFont val="游ゴシック"/>
        <family val="3"/>
        <charset val="128"/>
        <scheme val="minor"/>
      </rPr>
      <t>※自動表示</t>
    </r>
    <phoneticPr fontId="1"/>
  </si>
  <si>
    <t>宮城県</t>
    <rPh sb="0" eb="3">
      <t>ミヤギケン</t>
    </rPh>
    <phoneticPr fontId="1"/>
  </si>
  <si>
    <t>都府県名</t>
    <rPh sb="0" eb="3">
      <t>トフケン</t>
    </rPh>
    <rPh sb="3" eb="4">
      <t>メイ</t>
    </rPh>
    <phoneticPr fontId="16"/>
  </si>
  <si>
    <t>青森県</t>
    <rPh sb="0" eb="3">
      <t>アオモリケン</t>
    </rPh>
    <phoneticPr fontId="1"/>
  </si>
  <si>
    <t>岩手県</t>
    <rPh sb="0" eb="3">
      <t>イワテケン</t>
    </rPh>
    <phoneticPr fontId="1"/>
  </si>
  <si>
    <t>秋田県</t>
    <rPh sb="0" eb="3">
      <t>アキタケン</t>
    </rPh>
    <phoneticPr fontId="1"/>
  </si>
  <si>
    <t>山形県</t>
    <rPh sb="0" eb="3">
      <t>ヤマガタケン</t>
    </rPh>
    <phoneticPr fontId="1"/>
  </si>
  <si>
    <t>福島県</t>
    <rPh sb="0" eb="3">
      <t>フクシマケン</t>
    </rPh>
    <phoneticPr fontId="1"/>
  </si>
  <si>
    <t>茨城県</t>
    <rPh sb="0" eb="3">
      <t>イバラキケン</t>
    </rPh>
    <phoneticPr fontId="1"/>
  </si>
  <si>
    <t>栃木県</t>
    <rPh sb="0" eb="3">
      <t>トチギケン</t>
    </rPh>
    <phoneticPr fontId="1"/>
  </si>
  <si>
    <t>群馬県</t>
    <rPh sb="0" eb="3">
      <t>グンマケン</t>
    </rPh>
    <phoneticPr fontId="1"/>
  </si>
  <si>
    <t>埼玉県</t>
    <rPh sb="0" eb="3">
      <t>サイタマケン</t>
    </rPh>
    <phoneticPr fontId="1"/>
  </si>
  <si>
    <t>千葉県</t>
    <rPh sb="0" eb="3">
      <t>チバケン</t>
    </rPh>
    <phoneticPr fontId="1"/>
  </si>
  <si>
    <t>東京都</t>
    <rPh sb="0" eb="3">
      <t>トウキョウト</t>
    </rPh>
    <phoneticPr fontId="1"/>
  </si>
  <si>
    <t>神奈川県</t>
    <rPh sb="0" eb="4">
      <t>カナガワケン</t>
    </rPh>
    <phoneticPr fontId="1"/>
  </si>
  <si>
    <t>新潟県</t>
    <rPh sb="0" eb="3">
      <t>ニイガタケン</t>
    </rPh>
    <phoneticPr fontId="1"/>
  </si>
  <si>
    <t>富山県</t>
    <rPh sb="0" eb="3">
      <t>トヤマケン</t>
    </rPh>
    <phoneticPr fontId="1"/>
  </si>
  <si>
    <t>石川県</t>
    <rPh sb="0" eb="3">
      <t>イシカワケン</t>
    </rPh>
    <phoneticPr fontId="1"/>
  </si>
  <si>
    <t>福井県</t>
    <rPh sb="0" eb="3">
      <t>フクイケン</t>
    </rPh>
    <phoneticPr fontId="1"/>
  </si>
  <si>
    <t>山梨県</t>
    <rPh sb="0" eb="2">
      <t>ヤマナシ</t>
    </rPh>
    <rPh sb="2" eb="3">
      <t>ケン</t>
    </rPh>
    <phoneticPr fontId="1"/>
  </si>
  <si>
    <t>長野県</t>
    <rPh sb="0" eb="3">
      <t>ナガノケン</t>
    </rPh>
    <phoneticPr fontId="1"/>
  </si>
  <si>
    <t>岐阜県</t>
    <rPh sb="0" eb="3">
      <t>ギフケン</t>
    </rPh>
    <phoneticPr fontId="1"/>
  </si>
  <si>
    <t>静岡県</t>
    <rPh sb="0" eb="3">
      <t>シズオカケン</t>
    </rPh>
    <phoneticPr fontId="1"/>
  </si>
  <si>
    <t>愛知県</t>
    <rPh sb="0" eb="3">
      <t>アイチケン</t>
    </rPh>
    <phoneticPr fontId="1"/>
  </si>
  <si>
    <t>三重県</t>
    <rPh sb="0" eb="3">
      <t>ミエケン</t>
    </rPh>
    <phoneticPr fontId="1"/>
  </si>
  <si>
    <t>滋賀県</t>
    <rPh sb="0" eb="3">
      <t>シガケン</t>
    </rPh>
    <phoneticPr fontId="1"/>
  </si>
  <si>
    <t>京都府</t>
    <rPh sb="0" eb="3">
      <t>キョウトフ</t>
    </rPh>
    <phoneticPr fontId="1"/>
  </si>
  <si>
    <t>大阪府</t>
    <rPh sb="0" eb="3">
      <t>オオサカフ</t>
    </rPh>
    <phoneticPr fontId="1"/>
  </si>
  <si>
    <t>兵庫県</t>
    <rPh sb="0" eb="3">
      <t>ヒョウゴケン</t>
    </rPh>
    <phoneticPr fontId="1"/>
  </si>
  <si>
    <t>奈良県</t>
    <rPh sb="0" eb="3">
      <t>ナラケン</t>
    </rPh>
    <phoneticPr fontId="1"/>
  </si>
  <si>
    <t>和歌山県</t>
    <rPh sb="0" eb="4">
      <t>ワカヤマケン</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</si>
  <si>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</si>
  <si>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</si>
  <si>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</si>
  <si>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</si>
  <si>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</si>
  <si>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</si>
  <si>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2">
      <t>カガワ</t>
    </rPh>
    <rPh sb="2" eb="3">
      <t>ケン</t>
    </rPh>
    <phoneticPr fontId="1"/>
  </si>
  <si>
    <t>愛媛県</t>
    <rPh sb="0" eb="3">
      <t>エヒメケン</t>
    </rPh>
    <phoneticPr fontId="1"/>
  </si>
  <si>
    <t>高知県</t>
    <rPh sb="0" eb="3">
      <t>コウチケン</t>
    </rPh>
    <phoneticPr fontId="1"/>
  </si>
  <si>
    <t>福岡県</t>
    <rPh sb="0" eb="2">
      <t>フクオカ</t>
    </rPh>
    <rPh sb="2" eb="3">
      <t>ケン</t>
    </rPh>
    <phoneticPr fontId="1"/>
  </si>
  <si>
    <t>佐賀県</t>
    <rPh sb="0" eb="3">
      <t>サガケン</t>
    </rPh>
    <phoneticPr fontId="1"/>
  </si>
  <si>
    <t>長崎県</t>
    <rPh sb="0" eb="3">
      <t>ナガサキケン</t>
    </rPh>
    <phoneticPr fontId="1"/>
  </si>
  <si>
    <t>熊本県</t>
    <rPh sb="0" eb="3">
      <t>クマモトケン</t>
    </rPh>
    <phoneticPr fontId="1"/>
  </si>
  <si>
    <t>大分県</t>
    <rPh sb="0" eb="3">
      <t>オオイタケン</t>
    </rPh>
    <phoneticPr fontId="1"/>
  </si>
  <si>
    <t>宮崎県</t>
    <rPh sb="0" eb="3">
      <t>ミヤザキケン</t>
    </rPh>
    <phoneticPr fontId="1"/>
  </si>
  <si>
    <t>鹿児島県</t>
    <rPh sb="0" eb="4">
      <t>カゴシマケン</t>
    </rPh>
    <phoneticPr fontId="1"/>
  </si>
  <si>
    <t>沖縄県</t>
    <rPh sb="0" eb="3">
      <t>オキナワケン</t>
    </rPh>
    <phoneticPr fontId="1"/>
  </si>
  <si>
    <r>
      <t>アイヌ料理
食 体 験
（1,200円）</t>
    </r>
    <r>
      <rPr>
        <b/>
        <sz val="8"/>
        <rFont val="ＭＳ Ｐゴシック"/>
        <family val="3"/>
        <charset val="128"/>
      </rPr>
      <t>注</t>
    </r>
    <r>
      <rPr>
        <b/>
        <sz val="10"/>
        <rFont val="ＭＳ Ｐゴシック"/>
        <family val="3"/>
        <charset val="128"/>
      </rPr>
      <t xml:space="preserve">
</t>
    </r>
    <r>
      <rPr>
        <b/>
        <sz val="9"/>
        <color rgb="FFFF0000"/>
        <rFont val="ＭＳ Ｐゴシック"/>
        <family val="3"/>
        <charset val="128"/>
      </rPr>
      <t>※7/15-8/27を除く
　平日のみ実施</t>
    </r>
    <rPh sb="3" eb="5">
      <t>リョウリ</t>
    </rPh>
    <rPh sb="6" eb="7">
      <t>ショク</t>
    </rPh>
    <rPh sb="8" eb="9">
      <t>カラダ</t>
    </rPh>
    <rPh sb="10" eb="11">
      <t>ゲン</t>
    </rPh>
    <rPh sb="18" eb="19">
      <t>エン</t>
    </rPh>
    <rPh sb="20" eb="21">
      <t>チュウ</t>
    </rPh>
    <rPh sb="33" eb="34">
      <t>ノゾ</t>
    </rPh>
    <rPh sb="37" eb="39">
      <t>ヘイジツ</t>
    </rPh>
    <rPh sb="41" eb="43">
      <t>ジッシ</t>
    </rPh>
    <phoneticPr fontId="1"/>
  </si>
  <si>
    <t>【4～10月】 &lt;夏休期を除く平日&gt; 10:30/11:30/13:30/15:30/(臨時)9:30又は14:30の5公演　&lt;土日祝日・夏休期&gt; 10:30/11:30/13:30/15:30/16:30の5公演</t>
    <rPh sb="5" eb="6">
      <t>ガツ</t>
    </rPh>
    <rPh sb="9" eb="11">
      <t>ナツヤス</t>
    </rPh>
    <rPh sb="11" eb="12">
      <t>キ</t>
    </rPh>
    <rPh sb="13" eb="14">
      <t>ノゾ</t>
    </rPh>
    <rPh sb="15" eb="17">
      <t>ヘイジツ</t>
    </rPh>
    <rPh sb="44" eb="46">
      <t>リンジ</t>
    </rPh>
    <rPh sb="51" eb="52">
      <t>マタ</t>
    </rPh>
    <rPh sb="60" eb="62">
      <t>コウエン</t>
    </rPh>
    <rPh sb="64" eb="66">
      <t>ドニチ</t>
    </rPh>
    <rPh sb="66" eb="68">
      <t>シュクジツ</t>
    </rPh>
    <rPh sb="69" eb="71">
      <t>ナツヤス</t>
    </rPh>
    <rPh sb="71" eb="72">
      <t>キ</t>
    </rPh>
    <rPh sb="105" eb="107">
      <t>コウエン</t>
    </rPh>
    <phoneticPr fontId="1"/>
  </si>
  <si>
    <r>
      <t>地域③（道内） 　</t>
    </r>
    <r>
      <rPr>
        <sz val="8"/>
        <color rgb="FFFF0000"/>
        <rFont val="游ゴシック"/>
        <family val="3"/>
        <charset val="128"/>
        <scheme val="minor"/>
      </rPr>
      <t>※自動表示</t>
    </r>
    <phoneticPr fontId="1"/>
  </si>
  <si>
    <r>
      <t>地域④（道外） 　</t>
    </r>
    <r>
      <rPr>
        <sz val="8"/>
        <color rgb="FFFF0000"/>
        <rFont val="游ゴシック"/>
        <family val="3"/>
        <charset val="128"/>
        <scheme val="minor"/>
      </rPr>
      <t>※自動表示</t>
    </r>
    <phoneticPr fontId="1"/>
  </si>
  <si>
    <t>昼　食</t>
    <rPh sb="0" eb="1">
      <t>ヒル</t>
    </rPh>
    <rPh sb="2" eb="3">
      <t>ショク</t>
    </rPh>
    <phoneticPr fontId="1"/>
  </si>
  <si>
    <t xml:space="preserve">
展示室見学</t>
    <rPh sb="1" eb="4">
      <t>テンジシツ</t>
    </rPh>
    <rPh sb="4" eb="6">
      <t>ケンガク</t>
    </rPh>
    <phoneticPr fontId="1"/>
  </si>
  <si>
    <r>
      <t xml:space="preserve">はじめての
ア イ ヌ 博
</t>
    </r>
    <r>
      <rPr>
        <b/>
        <sz val="8"/>
        <color rgb="FFFF0000"/>
        <rFont val="ＭＳ Ｐゴシック"/>
        <family val="3"/>
        <charset val="128"/>
      </rPr>
      <t>(展示室見学の
オプション）</t>
    </r>
    <r>
      <rPr>
        <b/>
        <sz val="10"/>
        <color rgb="FFFF0000"/>
        <rFont val="ＭＳ Ｐゴシック"/>
        <family val="3"/>
        <charset val="128"/>
      </rPr>
      <t xml:space="preserve">
※平日のみ実施</t>
    </r>
    <rPh sb="15" eb="18">
      <t>テンジシツ</t>
    </rPh>
    <rPh sb="18" eb="20">
      <t>ケンガク</t>
    </rPh>
    <rPh sb="30" eb="32">
      <t>ヘイジツ</t>
    </rPh>
    <rPh sb="34" eb="36">
      <t>ジッシ</t>
    </rPh>
    <phoneticPr fontId="1"/>
  </si>
  <si>
    <t>注：体験プログラム料金は情勢の変化等により改定となる場合がありますのであらかじめご了承ください。
※「はじめてのアイヌ博」は博物館見学前の事前学習プログラムです。申込された場合には、事前・事後学習の内容確認のため、
　博物館のプログラム担当よりご引率の先生へ直接、実施前にご連絡をさせていただきます。
※プログラムによっては一度の体験人数に制限があります。ご入場人数が多い場合は分割入場をお願いする場合があります。
※お申込書にプログラム開始の希望時間をご記入いただいても、その時間でお取りできない場合があります。
※車いすをご利用の方や身体への配慮が必要な方へは、各プログラムの座席の調整を行いますので事前にお知らせください。</t>
    <rPh sb="2" eb="4">
      <t>タイケン</t>
    </rPh>
    <rPh sb="9" eb="11">
      <t>リョウキン</t>
    </rPh>
    <rPh sb="17" eb="18">
      <t>トウ</t>
    </rPh>
    <rPh sb="123" eb="125">
      <t>インソツ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</si>
</sst>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quot;名&quot;\ "/>
    <numFmt numFmtId="178" formatCode="#,##0;&quot;△ &quot;#,##0"/>
    <numFmt numFmtId="179" formatCode="[$-411]ge\.m\.d;@"/>
    <numFmt numFmtId="180" formatCode="h:mm;@"/>
    <numFmt numFmtId="181" formatCode="0&quot;年生&quot;"/>
    <numFmt numFmtId="182" formatCode="0&quot;クラス&quot;"/>
    <numFmt numFmtId="183" formatCode="0_);[Red]\(0\)"/>
    <numFmt numFmtId="184" formatCode="#,##0&quot;円&quot;"/>
    <numFmt numFmtId="185" formatCode="0&quot;分&quot;"/>
  </numFmts>
  <fonts count="41">
    <font>
      <sz val="11"/>
      <color theme="1"/>
      <name val="游ゴシック"/>
      <family val="2"/>
      <charset val="128"/>
      <scheme val="minor"/>
    </font>
    <font>
      <sz val="6"/>
      <name val="游ゴシック"/>
      <family val="2"/>
      <charset val="128"/>
      <scheme val="minor"/>
    </font>
    <font>
      <b/>
      <sz val="12"/>
      <color theme="1"/>
      <name val="ＭＳ Ｐゴシック"/>
      <family val="3"/>
      <charset val="128"/>
    </font>
    <font>
      <b/>
      <sz val="9"/>
      <color theme="1"/>
      <name val="ＭＳ Ｐゴシック"/>
      <family val="3"/>
      <charset val="128"/>
    </font>
    <font>
      <b/>
      <sz val="8"/>
      <color theme="1"/>
      <name val="ＭＳ Ｐゴシック"/>
      <family val="3"/>
      <charset val="128"/>
    </font>
    <font>
      <b/>
      <sz val="10"/>
      <color theme="1"/>
      <name val="ＭＳ Ｐゴシック"/>
      <family val="3"/>
      <charset val="128"/>
    </font>
    <font>
      <b/>
      <sz val="11"/>
      <color theme="1"/>
      <name val="ＭＳ Ｐゴシック"/>
      <family val="3"/>
      <charset val="128"/>
    </font>
    <font>
      <u/>
      <sz val="11"/>
      <color theme="10"/>
      <name val="游ゴシック"/>
      <family val="2"/>
      <charset val="128"/>
      <scheme val="minor"/>
    </font>
    <font>
      <sz val="8"/>
      <color theme="0" tint="-0.499984740745262"/>
      <name val="ＭＳ Ｐゴシック"/>
      <family val="3"/>
      <charset val="128"/>
    </font>
    <font>
      <sz val="12"/>
      <color rgb="FFFF0000"/>
      <name val="HGS創英角ﾎﾟｯﾌﾟ体"/>
      <family val="3"/>
      <charset val="128"/>
    </font>
    <font>
      <b/>
      <sz val="10"/>
      <name val="ＭＳ Ｐゴシック"/>
      <family val="3"/>
      <charset val="128"/>
    </font>
    <font>
      <b/>
      <sz val="16"/>
      <color theme="1"/>
      <name val="ＭＳ Ｐゴシック"/>
      <family val="3"/>
      <charset val="128"/>
    </font>
    <font>
      <sz val="10"/>
      <color theme="0" tint="-0.499984740745262"/>
      <name val="ＭＳ Ｐゴシック"/>
      <family val="3"/>
      <charset val="128"/>
    </font>
    <font>
      <sz val="11"/>
      <color theme="1"/>
      <name val="游ゴシック"/>
      <family val="3"/>
      <charset val="128"/>
      <scheme val="minor"/>
    </font>
    <font>
      <b/>
      <sz val="12"/>
      <color theme="1"/>
      <name val="游ゴシック"/>
      <family val="3"/>
      <charset val="128"/>
      <scheme val="minor"/>
    </font>
    <font>
      <sz val="11"/>
      <color theme="1" tint="0.34998626667073579"/>
      <name val="游ゴシック"/>
      <family val="3"/>
      <charset val="128"/>
      <scheme val="minor"/>
    </font>
    <font>
      <sz val="10"/>
      <color theme="1" tint="0.34998626667073579"/>
      <name val="游ゴシック"/>
      <family val="3"/>
      <charset val="128"/>
      <scheme val="minor"/>
    </font>
    <font>
      <b/>
      <sz val="14"/>
      <color theme="1"/>
      <name val="游ゴシック"/>
      <family val="3"/>
      <charset val="128"/>
      <scheme val="minor"/>
    </font>
    <font>
      <sz val="9"/>
      <color theme="0" tint="-0.499984740745262"/>
      <name val="ＭＳ Ｐゴシック"/>
      <family val="3"/>
      <charset val="128"/>
    </font>
    <font>
      <b/>
      <u/>
      <sz val="13"/>
      <color rgb="FFFF0000"/>
      <name val="メイリオ"/>
      <family val="3"/>
      <charset val="128"/>
    </font>
    <font>
      <b/>
      <sz val="14"/>
      <color theme="0"/>
      <name val="メイリオ"/>
      <family val="3"/>
      <charset val="128"/>
    </font>
    <font>
      <i/>
      <sz val="9"/>
      <color theme="1"/>
      <name val="ＭＳ Ｐゴシック"/>
      <family val="3"/>
      <charset val="128"/>
    </font>
    <font>
      <i/>
      <sz val="9"/>
      <color theme="0" tint="-0.499984740745262"/>
      <name val="ＭＳ Ｐゴシック"/>
      <family val="3"/>
      <charset val="128"/>
    </font>
    <font>
      <sz val="10"/>
      <color theme="0" tint="-0.499984740745262"/>
      <name val="游ゴシック"/>
      <family val="3"/>
      <charset val="128"/>
      <scheme val="minor"/>
    </font>
    <font>
      <sz val="10"/>
      <color rgb="FFFF0000"/>
      <name val="HG丸ｺﾞｼｯｸM-PRO"/>
      <family val="3"/>
      <charset val="128"/>
    </font>
    <font>
      <u/>
      <sz val="10"/>
      <color rgb="FFFF0000"/>
      <name val="HG丸ｺﾞｼｯｸM-PRO"/>
      <family val="3"/>
      <charset val="128"/>
    </font>
    <font>
      <b/>
      <sz val="8"/>
      <name val="ＭＳ Ｐゴシック"/>
      <family val="3"/>
      <charset val="128"/>
    </font>
    <font>
      <b/>
      <sz val="16"/>
      <name val="ＭＳ Ｐゴシック"/>
      <family val="3"/>
      <charset val="128"/>
    </font>
    <font>
      <b/>
      <sz val="9"/>
      <name val="ＭＳ Ｐゴシック"/>
      <family val="3"/>
      <charset val="128"/>
    </font>
    <font>
      <sz val="9"/>
      <name val="ＭＳ Ｐゴシック"/>
      <family val="3"/>
      <charset val="128"/>
    </font>
    <font>
      <b/>
      <sz val="9"/>
      <color indexed="9"/>
      <name val="MS P ゴシック"/>
      <family val="3"/>
      <charset val="128"/>
    </font>
    <font>
      <b/>
      <u/>
      <sz val="9"/>
      <color indexed="9"/>
      <name val="MS P ゴシック"/>
      <family val="3"/>
      <charset val="128"/>
    </font>
    <font>
      <sz val="8"/>
      <color rgb="FFFF0000"/>
      <name val="游ゴシック"/>
      <family val="3"/>
      <charset val="128"/>
      <scheme val="minor"/>
    </font>
    <font>
      <b/>
      <u/>
      <sz val="18"/>
      <color rgb="FFFF0000"/>
      <name val="メイリオ"/>
      <family val="3"/>
      <charset val="128"/>
    </font>
    <font>
      <b/>
      <sz val="9"/>
      <color rgb="FFFF0000"/>
      <name val="ＭＳ Ｐゴシック"/>
      <family val="3"/>
      <charset val="128"/>
    </font>
    <font>
      <b/>
      <sz val="10"/>
      <color rgb="FFFF0000"/>
      <name val="ＭＳ Ｐゴシック"/>
      <family val="3"/>
      <charset val="128"/>
    </font>
    <font>
      <b/>
      <sz val="8"/>
      <color rgb="FFFF0000"/>
      <name val="ＭＳ Ｐゴシック"/>
      <family val="3"/>
      <charset val="128"/>
    </font>
    <font>
      <b/>
      <sz val="14"/>
      <name val="ＭＳ Ｐゴシック"/>
      <family val="3"/>
      <charset val="128"/>
    </font>
    <font>
      <b/>
      <u/>
      <sz val="14"/>
      <name val="ＭＳ Ｐゴシック"/>
      <family val="3"/>
      <charset val="128"/>
    </font>
    <font>
      <b/>
      <sz val="9"/>
      <color theme="0" tint="-0.499984740745262"/>
      <name val="ＭＳ Ｐゴシック"/>
      <family val="3"/>
      <charset val="128"/>
    </font>
    <font>
      <sz val="11"/>
      <color theme="0" tint="-0.499984740745262"/>
      <name val="游ゴシック"/>
      <family val="3"/>
      <charset val="128"/>
      <scheme val="minor"/>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FFFF00"/>
        <bgColor indexed="64"/>
      </patternFill>
    </fill>
    <fill>
      <patternFill patternType="solid">
        <fgColor rgb="FFFFFFCC"/>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FFCCFF"/>
        <bgColor indexed="64"/>
      </patternFill>
    </fill>
    <fill>
      <patternFill patternType="solid">
        <fgColor theme="9" tint="0.79998168889431442"/>
        <bgColor indexed="64"/>
      </patternFill>
    </fill>
  </fills>
  <borders count="88">
    <border>
      <left/>
      <right/>
      <top/>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bottom style="thin">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left/>
      <right style="thin">
        <color indexed="64"/>
      </right>
      <top/>
      <bottom/>
      <diagonal/>
    </border>
    <border>
      <left style="medium">
        <color indexed="64"/>
      </left>
      <right/>
      <top style="thin">
        <color indexed="64"/>
      </top>
      <bottom style="thin">
        <color indexed="64"/>
      </bottom>
      <diagonal/>
    </border>
    <border diagonalUp="1">
      <left style="thin">
        <color indexed="64"/>
      </left>
      <right/>
      <top/>
      <bottom/>
      <diagonal style="thin">
        <color indexed="64"/>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thin">
        <color indexed="64"/>
      </bottom>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medium">
        <color indexed="64"/>
      </right>
      <top style="thin">
        <color indexed="64"/>
      </top>
      <bottom style="double">
        <color indexed="64"/>
      </bottom>
      <diagonal style="thin">
        <color indexed="64"/>
      </diagonal>
    </border>
    <border>
      <left style="thin">
        <color theme="0" tint="-0.499984740745262"/>
      </left>
      <right style="thin">
        <color theme="0" tint="-0.499984740745262"/>
      </right>
      <top style="thin">
        <color theme="0" tint="-0.499984740745262"/>
      </top>
      <bottom style="thin">
        <color theme="0" tint="-0.499984740745262"/>
      </bottom>
      <diagonal/>
    </border>
    <border diagonalUp="1">
      <left style="thin">
        <color theme="0" tint="-0.499984740745262"/>
      </left>
      <right style="thin">
        <color theme="0" tint="-0.499984740745262"/>
      </right>
      <top style="thin">
        <color theme="0" tint="-0.499984740745262"/>
      </top>
      <bottom style="thin">
        <color theme="0" tint="-0.499984740745262"/>
      </bottom>
      <diagonal style="thin">
        <color theme="0" tint="-0.499984740745262"/>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thin">
        <color indexed="64"/>
      </right>
      <top style="thin">
        <color indexed="64"/>
      </top>
      <bottom style="thin">
        <color indexed="64"/>
      </bottom>
      <diagonal/>
    </border>
    <border diagonalUp="1">
      <left/>
      <right/>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hair">
        <color indexed="64"/>
      </bottom>
      <diagonal style="thin">
        <color indexed="64"/>
      </diagonal>
    </border>
    <border diagonalUp="1">
      <left/>
      <right/>
      <top/>
      <bottom style="hair">
        <color indexed="64"/>
      </bottom>
      <diagonal style="thin">
        <color indexed="64"/>
      </diagonal>
    </border>
    <border diagonalUp="1">
      <left/>
      <right style="thin">
        <color indexed="64"/>
      </right>
      <top/>
      <bottom style="hair">
        <color indexed="64"/>
      </bottom>
      <diagonal style="thin">
        <color indexed="64"/>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307">
    <xf numFmtId="0" fontId="0" fillId="0" borderId="0" xfId="0">
      <alignment vertical="center"/>
    </xf>
    <xf numFmtId="0" fontId="19" fillId="2" borderId="0" xfId="0" applyFont="1" applyFill="1" applyAlignment="1"/>
    <xf numFmtId="0" fontId="8" fillId="2" borderId="0" xfId="0" applyFont="1" applyFill="1" applyAlignment="1">
      <alignment horizontal="left" vertical="center"/>
    </xf>
    <xf numFmtId="0" fontId="3" fillId="2" borderId="0" xfId="0" applyFont="1" applyFill="1">
      <alignment vertical="center"/>
    </xf>
    <xf numFmtId="0" fontId="11" fillId="2" borderId="0" xfId="0" applyFont="1" applyFill="1" applyAlignment="1">
      <alignment horizontal="center" vertical="center"/>
    </xf>
    <xf numFmtId="0" fontId="9" fillId="2" borderId="26" xfId="0" applyFont="1" applyFill="1" applyBorder="1">
      <alignment vertical="center"/>
    </xf>
    <xf numFmtId="0" fontId="5" fillId="2" borderId="0" xfId="0" applyFont="1" applyFill="1" applyAlignment="1">
      <alignment horizontal="center" vertical="center"/>
    </xf>
    <xf numFmtId="0" fontId="5" fillId="2" borderId="2" xfId="0" applyFont="1" applyFill="1" applyBorder="1" applyAlignment="1">
      <alignment horizontal="center" vertical="center"/>
    </xf>
    <xf numFmtId="0" fontId="5" fillId="2" borderId="2" xfId="0" applyFont="1" applyFill="1" applyBorder="1">
      <alignment vertical="center"/>
    </xf>
    <xf numFmtId="0" fontId="5" fillId="2" borderId="6" xfId="0" applyFont="1" applyFill="1" applyBorder="1">
      <alignment vertical="center"/>
    </xf>
    <xf numFmtId="0" fontId="5"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2" xfId="0" applyFont="1" applyFill="1" applyBorder="1">
      <alignment vertical="center"/>
    </xf>
    <xf numFmtId="177" fontId="3" fillId="2" borderId="24" xfId="0" applyNumberFormat="1" applyFont="1" applyFill="1" applyBorder="1" applyAlignment="1">
      <alignment horizontal="left" vertical="center"/>
    </xf>
    <xf numFmtId="0" fontId="3" fillId="2" borderId="1" xfId="0" applyFont="1" applyFill="1" applyBorder="1">
      <alignment vertical="center"/>
    </xf>
    <xf numFmtId="0" fontId="5" fillId="2" borderId="1" xfId="0" applyFont="1" applyFill="1" applyBorder="1">
      <alignment vertical="center"/>
    </xf>
    <xf numFmtId="0" fontId="3" fillId="2" borderId="8" xfId="0" applyFont="1" applyFill="1" applyBorder="1">
      <alignment vertical="center"/>
    </xf>
    <xf numFmtId="0" fontId="5" fillId="2" borderId="19" xfId="0" applyFont="1" applyFill="1" applyBorder="1" applyAlignment="1">
      <alignment horizontal="center" vertical="center"/>
    </xf>
    <xf numFmtId="0" fontId="3" fillId="2" borderId="9" xfId="0" applyFont="1" applyFill="1" applyBorder="1">
      <alignment vertical="center"/>
    </xf>
    <xf numFmtId="0" fontId="4" fillId="2" borderId="24" xfId="0" applyFont="1" applyFill="1" applyBorder="1">
      <alignment vertical="center"/>
    </xf>
    <xf numFmtId="0" fontId="5" fillId="2" borderId="14" xfId="0" applyFont="1" applyFill="1" applyBorder="1" applyAlignment="1">
      <alignment horizontal="center" vertical="center"/>
    </xf>
    <xf numFmtId="0" fontId="5" fillId="2" borderId="14" xfId="0" applyFont="1" applyFill="1" applyBorder="1" applyAlignment="1">
      <alignment horizontal="left" vertical="center" indent="1" shrinkToFit="1"/>
    </xf>
    <xf numFmtId="0" fontId="3" fillId="2" borderId="26" xfId="0" applyFont="1" applyFill="1" applyBorder="1">
      <alignment vertical="center"/>
    </xf>
    <xf numFmtId="0" fontId="5" fillId="2" borderId="26" xfId="0" applyFont="1" applyFill="1" applyBorder="1" applyAlignment="1">
      <alignment horizontal="center" vertical="center"/>
    </xf>
    <xf numFmtId="0" fontId="5" fillId="2" borderId="14" xfId="0" applyFont="1" applyFill="1" applyBorder="1">
      <alignment vertical="center"/>
    </xf>
    <xf numFmtId="0" fontId="3" fillId="2" borderId="14" xfId="0" applyFont="1" applyFill="1" applyBorder="1">
      <alignment vertical="center"/>
    </xf>
    <xf numFmtId="0" fontId="5" fillId="2" borderId="0" xfId="0" applyFont="1" applyFill="1">
      <alignment vertical="center"/>
    </xf>
    <xf numFmtId="0" fontId="6" fillId="2" borderId="0" xfId="0" applyFont="1" applyFill="1" applyAlignment="1">
      <alignment horizontal="center" vertical="center"/>
    </xf>
    <xf numFmtId="0" fontId="10" fillId="2" borderId="0" xfId="0" applyFont="1" applyFill="1">
      <alignment vertical="center"/>
    </xf>
    <xf numFmtId="0" fontId="13" fillId="2" borderId="0" xfId="0" applyFont="1" applyFill="1">
      <alignment vertical="center"/>
    </xf>
    <xf numFmtId="0" fontId="15" fillId="2" borderId="0" xfId="0" applyFont="1" applyFill="1" applyAlignment="1">
      <alignment horizontal="center" vertical="center"/>
    </xf>
    <xf numFmtId="0" fontId="13" fillId="2" borderId="0" xfId="0" applyFont="1" applyFill="1" applyAlignment="1">
      <alignment horizontal="center" vertical="center"/>
    </xf>
    <xf numFmtId="0" fontId="17" fillId="2" borderId="0" xfId="0" applyFont="1" applyFill="1">
      <alignment vertical="center"/>
    </xf>
    <xf numFmtId="0" fontId="14" fillId="4" borderId="53" xfId="0" applyFont="1" applyFill="1" applyBorder="1" applyAlignment="1">
      <alignment horizontal="center" vertical="center"/>
    </xf>
    <xf numFmtId="0" fontId="14" fillId="4" borderId="65" xfId="0" applyFont="1" applyFill="1" applyBorder="1" applyAlignment="1">
      <alignment horizontal="center" vertical="center"/>
    </xf>
    <xf numFmtId="0" fontId="14" fillId="2" borderId="32" xfId="0" applyFont="1" applyFill="1" applyBorder="1" applyAlignment="1">
      <alignment horizontal="left" vertical="center" wrapText="1" indent="1"/>
    </xf>
    <xf numFmtId="0" fontId="14" fillId="2" borderId="32" xfId="0" applyFont="1" applyFill="1" applyBorder="1" applyAlignment="1">
      <alignment horizontal="left" vertical="center" indent="1"/>
    </xf>
    <xf numFmtId="0" fontId="21" fillId="2" borderId="1" xfId="0" applyFont="1" applyFill="1" applyBorder="1">
      <alignment vertical="center"/>
    </xf>
    <xf numFmtId="0" fontId="6" fillId="2" borderId="14" xfId="0" applyFont="1" applyFill="1" applyBorder="1" applyAlignment="1">
      <alignment horizontal="center" vertical="center"/>
    </xf>
    <xf numFmtId="0" fontId="12" fillId="2" borderId="0" xfId="0" applyFont="1" applyFill="1" applyAlignment="1">
      <alignment horizontal="left" vertical="center"/>
    </xf>
    <xf numFmtId="0" fontId="23" fillId="2" borderId="0" xfId="0" applyFont="1" applyFill="1" applyAlignment="1">
      <alignment horizontal="left" vertical="center" indent="1"/>
    </xf>
    <xf numFmtId="0" fontId="23" fillId="2" borderId="0" xfId="0" applyFont="1" applyFill="1" applyAlignment="1">
      <alignment horizontal="center" vertical="center"/>
    </xf>
    <xf numFmtId="183" fontId="23" fillId="2" borderId="0" xfId="0" applyNumberFormat="1" applyFont="1" applyFill="1" applyAlignment="1">
      <alignment horizontal="left" vertical="center"/>
    </xf>
    <xf numFmtId="0" fontId="23" fillId="2" borderId="0" xfId="0" applyFont="1" applyFill="1" applyAlignment="1">
      <alignment horizontal="left" vertical="center"/>
    </xf>
    <xf numFmtId="179" fontId="23" fillId="2" borderId="0" xfId="0" applyNumberFormat="1" applyFont="1" applyFill="1" applyAlignment="1">
      <alignment horizontal="center" vertical="center"/>
    </xf>
    <xf numFmtId="180" fontId="23" fillId="2" borderId="77" xfId="0" applyNumberFormat="1" applyFont="1" applyFill="1" applyBorder="1" applyAlignment="1">
      <alignment horizontal="left" vertical="center" indent="1"/>
    </xf>
    <xf numFmtId="0" fontId="23" fillId="5" borderId="77" xfId="0" applyFont="1" applyFill="1" applyBorder="1" applyAlignment="1">
      <alignment horizontal="center" vertical="center"/>
    </xf>
    <xf numFmtId="0" fontId="23" fillId="2" borderId="77" xfId="0" applyFont="1" applyFill="1" applyBorder="1" applyAlignment="1">
      <alignment horizontal="left" vertical="center" indent="1" shrinkToFit="1"/>
    </xf>
    <xf numFmtId="180" fontId="23" fillId="2" borderId="77" xfId="0" applyNumberFormat="1" applyFont="1" applyFill="1" applyBorder="1" applyAlignment="1">
      <alignment horizontal="left" vertical="center" wrapText="1" indent="1"/>
    </xf>
    <xf numFmtId="179" fontId="23" fillId="2" borderId="77" xfId="0" applyNumberFormat="1" applyFont="1" applyFill="1" applyBorder="1" applyAlignment="1">
      <alignment horizontal="left" vertical="center" indent="1" shrinkToFit="1"/>
    </xf>
    <xf numFmtId="180" fontId="23" fillId="2" borderId="77" xfId="0" applyNumberFormat="1" applyFont="1" applyFill="1" applyBorder="1" applyAlignment="1">
      <alignment horizontal="left" vertical="center" indent="1" shrinkToFit="1"/>
    </xf>
    <xf numFmtId="0" fontId="23" fillId="2" borderId="78" xfId="0" applyFont="1" applyFill="1" applyBorder="1" applyAlignment="1">
      <alignment horizontal="left" vertical="center" indent="1" shrinkToFit="1"/>
    </xf>
    <xf numFmtId="0" fontId="6" fillId="6" borderId="1" xfId="0" applyFont="1" applyFill="1" applyBorder="1" applyAlignment="1" applyProtection="1">
      <alignment horizontal="right" vertical="center"/>
      <protection locked="0"/>
    </xf>
    <xf numFmtId="0" fontId="5" fillId="7" borderId="26" xfId="0" applyFont="1" applyFill="1" applyBorder="1" applyAlignment="1" applyProtection="1">
      <alignment horizontal="center" vertical="center" shrinkToFit="1"/>
      <protection locked="0"/>
    </xf>
    <xf numFmtId="0" fontId="6" fillId="7" borderId="0" xfId="0" applyFont="1" applyFill="1" applyAlignment="1" applyProtection="1">
      <alignment horizontal="center" vertical="center"/>
      <protection locked="0"/>
    </xf>
    <xf numFmtId="0" fontId="14" fillId="7" borderId="67" xfId="0" applyFont="1" applyFill="1" applyBorder="1" applyAlignment="1" applyProtection="1">
      <alignment horizontal="left" vertical="center" indent="1"/>
      <protection locked="0"/>
    </xf>
    <xf numFmtId="185" fontId="14" fillId="7" borderId="67" xfId="0" applyNumberFormat="1" applyFont="1" applyFill="1" applyBorder="1" applyAlignment="1" applyProtection="1">
      <alignment horizontal="left" vertical="center" indent="1"/>
      <protection locked="0"/>
    </xf>
    <xf numFmtId="184" fontId="14" fillId="7" borderId="67" xfId="0" applyNumberFormat="1" applyFont="1" applyFill="1" applyBorder="1" applyAlignment="1" applyProtection="1">
      <alignment horizontal="left" vertical="center" indent="1"/>
      <protection locked="0"/>
    </xf>
    <xf numFmtId="0" fontId="24" fillId="2" borderId="0" xfId="0" applyFont="1" applyFill="1">
      <alignment vertical="center"/>
    </xf>
    <xf numFmtId="0" fontId="14" fillId="9" borderId="32" xfId="0" applyFont="1" applyFill="1" applyBorder="1" applyAlignment="1">
      <alignment horizontal="left" vertical="center" wrapText="1" indent="1"/>
    </xf>
    <xf numFmtId="0" fontId="14" fillId="9" borderId="67" xfId="0" applyFont="1" applyFill="1" applyBorder="1" applyAlignment="1" applyProtection="1">
      <alignment horizontal="left" vertical="center" indent="1"/>
      <protection locked="0"/>
    </xf>
    <xf numFmtId="49" fontId="23" fillId="2" borderId="0" xfId="0" applyNumberFormat="1" applyFont="1" applyFill="1" applyAlignment="1">
      <alignment horizontal="left" vertical="center"/>
    </xf>
    <xf numFmtId="0" fontId="10" fillId="2" borderId="26" xfId="0" applyFont="1" applyFill="1" applyBorder="1" applyAlignment="1">
      <alignment horizontal="left" vertical="top" indent="2"/>
    </xf>
    <xf numFmtId="0" fontId="10" fillId="2" borderId="60" xfId="0" applyFont="1" applyFill="1" applyBorder="1" applyAlignment="1">
      <alignment horizontal="left" vertical="top" indent="2"/>
    </xf>
    <xf numFmtId="0" fontId="14" fillId="2" borderId="66" xfId="0" applyFont="1" applyFill="1" applyBorder="1" applyAlignment="1">
      <alignment horizontal="left" vertical="center" indent="1"/>
    </xf>
    <xf numFmtId="0" fontId="14" fillId="7" borderId="68" xfId="0" applyFont="1" applyFill="1" applyBorder="1" applyAlignment="1" applyProtection="1">
      <alignment horizontal="left" vertical="center" indent="1"/>
      <protection locked="0"/>
    </xf>
    <xf numFmtId="0" fontId="5" fillId="8" borderId="0" xfId="0" applyFont="1" applyFill="1" applyAlignment="1" applyProtection="1">
      <alignment horizontal="center" vertical="center" shrinkToFit="1"/>
      <protection locked="0"/>
    </xf>
    <xf numFmtId="0" fontId="5" fillId="8" borderId="2" xfId="0" applyFont="1" applyFill="1" applyBorder="1" applyAlignment="1" applyProtection="1">
      <alignment horizontal="center" vertical="center" shrinkToFit="1"/>
      <protection locked="0"/>
    </xf>
    <xf numFmtId="176" fontId="5" fillId="8" borderId="2" xfId="0" applyNumberFormat="1" applyFont="1" applyFill="1" applyBorder="1" applyAlignment="1" applyProtection="1">
      <alignment horizontal="center" vertical="center" shrinkToFit="1"/>
      <protection locked="0"/>
    </xf>
    <xf numFmtId="0" fontId="5" fillId="2" borderId="5" xfId="0" applyFont="1" applyFill="1" applyBorder="1">
      <alignment vertical="center"/>
    </xf>
    <xf numFmtId="0" fontId="28" fillId="2" borderId="0" xfId="0" applyFont="1" applyFill="1">
      <alignment vertical="center"/>
    </xf>
    <xf numFmtId="0" fontId="18" fillId="2" borderId="0" xfId="0" applyFont="1" applyFill="1" applyAlignment="1">
      <alignment horizontal="left" vertical="center"/>
    </xf>
    <xf numFmtId="179" fontId="8" fillId="2" borderId="0" xfId="0" applyNumberFormat="1" applyFont="1" applyFill="1" applyAlignment="1">
      <alignment horizontal="left" vertical="center"/>
    </xf>
    <xf numFmtId="180" fontId="8" fillId="2" borderId="0" xfId="0" applyNumberFormat="1" applyFont="1" applyFill="1" applyAlignment="1">
      <alignment horizontal="left" vertical="center"/>
    </xf>
    <xf numFmtId="178" fontId="8" fillId="2" borderId="0" xfId="0" applyNumberFormat="1" applyFont="1" applyFill="1" applyAlignment="1">
      <alignment horizontal="left" vertical="center"/>
    </xf>
    <xf numFmtId="0" fontId="8" fillId="2" borderId="0" xfId="0" applyFont="1" applyFill="1">
      <alignment vertical="center"/>
    </xf>
    <xf numFmtId="178" fontId="18" fillId="2" borderId="0" xfId="0" applyNumberFormat="1" applyFont="1" applyFill="1" applyAlignment="1">
      <alignment horizontal="left" vertical="center"/>
    </xf>
    <xf numFmtId="0" fontId="33" fillId="2" borderId="0" xfId="0" applyFont="1" applyFill="1" applyAlignment="1">
      <alignment horizontal="right"/>
    </xf>
    <xf numFmtId="0" fontId="37" fillId="2" borderId="0" xfId="0" applyFont="1" applyFill="1">
      <alignment vertical="center"/>
    </xf>
    <xf numFmtId="0" fontId="38" fillId="2" borderId="0" xfId="1" applyFont="1" applyFill="1" applyProtection="1">
      <alignment vertical="center"/>
    </xf>
    <xf numFmtId="0" fontId="37" fillId="2" borderId="0" xfId="0" applyFont="1" applyFill="1" applyAlignment="1">
      <alignment horizontal="right" vertical="center"/>
    </xf>
    <xf numFmtId="0" fontId="14" fillId="11" borderId="67" xfId="0" applyFont="1" applyFill="1" applyBorder="1" applyAlignment="1">
      <alignment horizontal="left" vertical="center" indent="1"/>
    </xf>
    <xf numFmtId="0" fontId="39" fillId="2" borderId="0" xfId="0" applyFont="1" applyFill="1" applyAlignment="1">
      <alignment horizontal="left" vertical="center"/>
    </xf>
    <xf numFmtId="0" fontId="39" fillId="2" borderId="0" xfId="0" applyFont="1" applyFill="1">
      <alignment vertical="center"/>
    </xf>
    <xf numFmtId="0" fontId="18" fillId="2" borderId="0" xfId="0" applyFont="1" applyFill="1">
      <alignment vertical="center"/>
    </xf>
    <xf numFmtId="0" fontId="40" fillId="2" borderId="0" xfId="0" applyFont="1" applyFill="1" applyAlignment="1">
      <alignment horizontal="center" vertical="center"/>
    </xf>
    <xf numFmtId="0" fontId="23" fillId="2" borderId="77" xfId="0" applyFont="1" applyFill="1" applyBorder="1" applyAlignment="1">
      <alignment horizontal="center" vertical="center"/>
    </xf>
    <xf numFmtId="0" fontId="40" fillId="2" borderId="77" xfId="0" applyFont="1" applyFill="1" applyBorder="1" applyAlignment="1">
      <alignment horizontal="center" vertical="center"/>
    </xf>
    <xf numFmtId="0" fontId="26" fillId="2" borderId="0" xfId="0" applyFont="1" applyFill="1" applyAlignment="1">
      <alignment horizontal="left" vertical="center" wrapText="1"/>
    </xf>
    <xf numFmtId="0" fontId="10" fillId="2" borderId="52" xfId="0" applyFont="1" applyFill="1" applyBorder="1" applyAlignment="1">
      <alignment horizontal="left" vertical="center" wrapText="1"/>
    </xf>
    <xf numFmtId="0" fontId="10" fillId="2" borderId="50" xfId="0" applyFont="1" applyFill="1" applyBorder="1" applyAlignment="1">
      <alignment horizontal="left" vertical="center" wrapText="1"/>
    </xf>
    <xf numFmtId="0" fontId="10" fillId="2" borderId="51" xfId="0" applyFont="1" applyFill="1" applyBorder="1" applyAlignment="1">
      <alignment horizontal="left" vertical="center" wrapText="1"/>
    </xf>
    <xf numFmtId="0" fontId="10" fillId="2" borderId="28" xfId="0" applyFont="1" applyFill="1" applyBorder="1" applyAlignment="1">
      <alignment horizontal="left" vertical="center" wrapText="1"/>
    </xf>
    <xf numFmtId="0" fontId="10" fillId="2" borderId="0" xfId="0" applyFont="1" applyFill="1" applyAlignment="1">
      <alignment horizontal="left" vertical="center" wrapText="1"/>
    </xf>
    <xf numFmtId="0" fontId="10" fillId="2" borderId="9" xfId="0" applyFont="1" applyFill="1" applyBorder="1" applyAlignment="1">
      <alignment horizontal="left" vertical="center" wrapText="1"/>
    </xf>
    <xf numFmtId="0" fontId="5" fillId="2" borderId="27"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2" xfId="0" applyFont="1" applyFill="1" applyBorder="1" applyAlignment="1">
      <alignment horizontal="center" vertical="center"/>
    </xf>
    <xf numFmtId="178" fontId="6" fillId="8" borderId="62" xfId="0" applyNumberFormat="1" applyFont="1" applyFill="1" applyBorder="1" applyAlignment="1" applyProtection="1">
      <alignment horizontal="right" vertical="center"/>
      <protection locked="0"/>
    </xf>
    <xf numFmtId="178" fontId="6" fillId="8" borderId="12" xfId="0" applyNumberFormat="1" applyFont="1" applyFill="1" applyBorder="1" applyAlignment="1" applyProtection="1">
      <alignment horizontal="right" vertical="center"/>
      <protection locked="0"/>
    </xf>
    <xf numFmtId="0" fontId="3" fillId="2" borderId="29" xfId="0" applyFont="1" applyFill="1" applyBorder="1">
      <alignment vertical="center"/>
    </xf>
    <xf numFmtId="0" fontId="0" fillId="0" borderId="56" xfId="0" applyBorder="1">
      <alignment vertical="center"/>
    </xf>
    <xf numFmtId="0" fontId="0" fillId="0" borderId="33" xfId="0" applyBorder="1">
      <alignment vertical="center"/>
    </xf>
    <xf numFmtId="0" fontId="0" fillId="0" borderId="57" xfId="0" applyBorder="1">
      <alignment vertical="center"/>
    </xf>
    <xf numFmtId="0" fontId="0" fillId="0" borderId="30" xfId="0" applyBorder="1">
      <alignment vertical="center"/>
    </xf>
    <xf numFmtId="0" fontId="0" fillId="0" borderId="58" xfId="0" applyBorder="1">
      <alignment vertical="center"/>
    </xf>
    <xf numFmtId="0" fontId="5" fillId="2" borderId="42"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26" fillId="2" borderId="40" xfId="0" applyFont="1" applyFill="1" applyBorder="1" applyAlignment="1">
      <alignment horizontal="center" vertical="center"/>
    </xf>
    <xf numFmtId="0" fontId="26" fillId="2" borderId="41" xfId="0" applyFont="1" applyFill="1" applyBorder="1" applyAlignment="1">
      <alignment horizontal="center" vertical="center"/>
    </xf>
    <xf numFmtId="0" fontId="6" fillId="2" borderId="46" xfId="0" applyFont="1" applyFill="1" applyBorder="1" applyAlignment="1">
      <alignment horizontal="center" vertical="center"/>
    </xf>
    <xf numFmtId="0" fontId="6" fillId="2" borderId="47" xfId="0" applyFont="1" applyFill="1" applyBorder="1" applyAlignment="1">
      <alignment horizontal="center" vertical="center"/>
    </xf>
    <xf numFmtId="0" fontId="6" fillId="2" borderId="48"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63" xfId="0" applyFont="1" applyFill="1" applyBorder="1" applyAlignment="1">
      <alignment horizontal="center" vertical="center"/>
    </xf>
    <xf numFmtId="0" fontId="3" fillId="2" borderId="56"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83" xfId="0" applyFont="1" applyFill="1" applyBorder="1" applyAlignment="1">
      <alignment horizontal="center" vertical="center"/>
    </xf>
    <xf numFmtId="0" fontId="3" fillId="2" borderId="57" xfId="0" applyFont="1" applyFill="1" applyBorder="1" applyAlignment="1">
      <alignment horizontal="center" vertical="center"/>
    </xf>
    <xf numFmtId="0" fontId="5" fillId="2" borderId="82" xfId="0" applyFont="1" applyFill="1" applyBorder="1" applyAlignment="1">
      <alignment horizontal="center" vertical="center" wrapText="1"/>
    </xf>
    <xf numFmtId="0" fontId="6" fillId="6" borderId="73" xfId="0" applyFont="1" applyFill="1" applyBorder="1" applyAlignment="1" applyProtection="1">
      <alignment horizontal="left" vertical="center" indent="1" shrinkToFit="1"/>
      <protection locked="0"/>
    </xf>
    <xf numFmtId="0" fontId="6" fillId="6" borderId="70" xfId="0" applyFont="1" applyFill="1" applyBorder="1" applyAlignment="1" applyProtection="1">
      <alignment horizontal="left" vertical="center" indent="1" shrinkToFit="1"/>
      <protection locked="0"/>
    </xf>
    <xf numFmtId="0" fontId="6" fillId="6" borderId="72" xfId="0" applyFont="1" applyFill="1" applyBorder="1" applyAlignment="1" applyProtection="1">
      <alignment horizontal="left" vertical="center" indent="1" shrinkToFit="1"/>
      <protection locked="0"/>
    </xf>
    <xf numFmtId="0" fontId="5" fillId="2" borderId="73" xfId="0" applyFont="1" applyFill="1" applyBorder="1" applyAlignment="1">
      <alignment horizontal="center" vertical="center" shrinkToFit="1"/>
    </xf>
    <xf numFmtId="0" fontId="5" fillId="2" borderId="70" xfId="0" applyFont="1" applyFill="1" applyBorder="1" applyAlignment="1">
      <alignment horizontal="center" vertical="center" shrinkToFit="1"/>
    </xf>
    <xf numFmtId="0" fontId="5" fillId="2" borderId="72" xfId="0" applyFont="1" applyFill="1" applyBorder="1" applyAlignment="1">
      <alignment horizontal="center" vertical="center" shrinkToFit="1"/>
    </xf>
    <xf numFmtId="0" fontId="5" fillId="2" borderId="18"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6" fillId="6" borderId="73" xfId="0" applyFont="1" applyFill="1" applyBorder="1" applyAlignment="1" applyProtection="1">
      <alignment horizontal="left" vertical="center" indent="1"/>
      <protection locked="0"/>
    </xf>
    <xf numFmtId="0" fontId="6" fillId="6" borderId="70" xfId="0" applyFont="1" applyFill="1" applyBorder="1" applyAlignment="1" applyProtection="1">
      <alignment horizontal="left" vertical="center" indent="1"/>
      <protection locked="0"/>
    </xf>
    <xf numFmtId="0" fontId="6" fillId="6" borderId="72" xfId="0" applyFont="1" applyFill="1" applyBorder="1" applyAlignment="1" applyProtection="1">
      <alignment horizontal="left" vertical="center" indent="1"/>
      <protection locked="0"/>
    </xf>
    <xf numFmtId="0" fontId="3" fillId="2" borderId="74" xfId="0" applyFont="1" applyFill="1" applyBorder="1" applyAlignment="1">
      <alignment horizontal="center" vertical="center"/>
    </xf>
    <xf numFmtId="0" fontId="3" fillId="2" borderId="75" xfId="0" applyFont="1" applyFill="1" applyBorder="1" applyAlignment="1">
      <alignment horizontal="center" vertical="center"/>
    </xf>
    <xf numFmtId="0" fontId="3" fillId="2" borderId="76"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0" xfId="0" applyFont="1" applyFill="1" applyAlignment="1">
      <alignment horizontal="center" vertical="center"/>
    </xf>
    <xf numFmtId="0" fontId="5" fillId="2" borderId="31" xfId="0" applyFont="1" applyFill="1" applyBorder="1" applyAlignment="1">
      <alignment horizontal="center" vertical="center"/>
    </xf>
    <xf numFmtId="0" fontId="10" fillId="2" borderId="46"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3" fillId="2" borderId="30" xfId="0" applyFont="1" applyFill="1" applyBorder="1" applyAlignment="1">
      <alignment horizontal="center" vertical="center"/>
    </xf>
    <xf numFmtId="0" fontId="3" fillId="2" borderId="58" xfId="0" applyFont="1" applyFill="1" applyBorder="1" applyAlignment="1">
      <alignment horizontal="center" vertical="center"/>
    </xf>
    <xf numFmtId="0" fontId="10" fillId="2" borderId="42"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10" fillId="2" borderId="41"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3" fillId="2" borderId="73" xfId="0" applyFont="1" applyFill="1" applyBorder="1" applyAlignment="1">
      <alignment horizontal="center" vertical="center"/>
    </xf>
    <xf numFmtId="0" fontId="3" fillId="2" borderId="70" xfId="0" applyFont="1" applyFill="1" applyBorder="1" applyAlignment="1">
      <alignment horizontal="center" vertical="center"/>
    </xf>
    <xf numFmtId="0" fontId="3" fillId="2" borderId="72" xfId="0" applyFont="1" applyFill="1" applyBorder="1" applyAlignment="1">
      <alignment horizontal="center" vertical="center"/>
    </xf>
    <xf numFmtId="0" fontId="6" fillId="6" borderId="19" xfId="0" applyFont="1" applyFill="1" applyBorder="1" applyAlignment="1" applyProtection="1">
      <alignment horizontal="left" vertical="center" indent="1"/>
      <protection locked="0"/>
    </xf>
    <xf numFmtId="0" fontId="6" fillId="6" borderId="1" xfId="0" applyFont="1" applyFill="1" applyBorder="1" applyAlignment="1" applyProtection="1">
      <alignment horizontal="left" vertical="center" indent="1"/>
      <protection locked="0"/>
    </xf>
    <xf numFmtId="0" fontId="6" fillId="6" borderId="22" xfId="0" applyFont="1" applyFill="1" applyBorder="1" applyAlignment="1" applyProtection="1">
      <alignment horizontal="left" vertical="center" indent="1"/>
      <protection locked="0"/>
    </xf>
    <xf numFmtId="0" fontId="6" fillId="2" borderId="84" xfId="0" applyFont="1" applyFill="1" applyBorder="1" applyAlignment="1" applyProtection="1">
      <alignment horizontal="center" vertical="center"/>
      <protection locked="0"/>
    </xf>
    <xf numFmtId="0" fontId="28" fillId="2" borderId="52" xfId="0" applyFont="1" applyFill="1" applyBorder="1" applyAlignment="1">
      <alignment horizontal="left" vertical="center" shrinkToFit="1"/>
    </xf>
    <xf numFmtId="0" fontId="28" fillId="2" borderId="50" xfId="0" applyFont="1" applyFill="1" applyBorder="1" applyAlignment="1">
      <alignment horizontal="left" vertical="center" shrinkToFit="1"/>
    </xf>
    <xf numFmtId="0" fontId="28" fillId="2" borderId="51" xfId="0" applyFont="1" applyFill="1" applyBorder="1" applyAlignment="1">
      <alignment horizontal="left" vertical="center" shrinkToFit="1"/>
    </xf>
    <xf numFmtId="0" fontId="34" fillId="2" borderId="25" xfId="0" applyFont="1" applyFill="1" applyBorder="1" applyAlignment="1">
      <alignment horizontal="left" vertical="center" wrapText="1"/>
    </xf>
    <xf numFmtId="0" fontId="34" fillId="2" borderId="3" xfId="0" applyFont="1" applyFill="1" applyBorder="1" applyAlignment="1">
      <alignment horizontal="left" vertical="center"/>
    </xf>
    <xf numFmtId="0" fontId="34" fillId="2" borderId="7" xfId="0" applyFont="1" applyFill="1" applyBorder="1" applyAlignment="1">
      <alignment horizontal="left" vertical="center"/>
    </xf>
    <xf numFmtId="0" fontId="3" fillId="7" borderId="0" xfId="0" applyFont="1" applyFill="1" applyAlignment="1" applyProtection="1">
      <alignment horizontal="left" vertical="center" indent="1"/>
      <protection locked="0"/>
    </xf>
    <xf numFmtId="0" fontId="5" fillId="2" borderId="26" xfId="0" applyFont="1" applyFill="1" applyBorder="1" applyAlignment="1">
      <alignment horizontal="left" vertical="center"/>
    </xf>
    <xf numFmtId="0" fontId="5" fillId="2" borderId="26" xfId="0" applyFont="1" applyFill="1" applyBorder="1" applyAlignment="1">
      <alignment horizontal="center" vertical="center"/>
    </xf>
    <xf numFmtId="0" fontId="10" fillId="2" borderId="0" xfId="0" applyFont="1" applyFill="1" applyAlignment="1">
      <alignment horizontal="left" vertical="center"/>
    </xf>
    <xf numFmtId="0" fontId="10" fillId="2" borderId="9" xfId="0" applyFont="1" applyFill="1" applyBorder="1" applyAlignment="1">
      <alignment horizontal="left" vertical="center"/>
    </xf>
    <xf numFmtId="0" fontId="5" fillId="2" borderId="5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2" xfId="0" applyFont="1" applyFill="1" applyBorder="1" applyAlignment="1">
      <alignment horizontal="left" vertical="center"/>
    </xf>
    <xf numFmtId="0" fontId="5" fillId="2" borderId="54"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8" borderId="10" xfId="0" applyFont="1" applyFill="1" applyBorder="1" applyAlignment="1" applyProtection="1">
      <alignment horizontal="left" vertical="center" indent="1" shrinkToFit="1"/>
      <protection locked="0"/>
    </xf>
    <xf numFmtId="0" fontId="5" fillId="2" borderId="37"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34" xfId="0" applyFont="1" applyFill="1" applyBorder="1" applyAlignment="1">
      <alignment horizontal="center" vertical="center"/>
    </xf>
    <xf numFmtId="0" fontId="6" fillId="6" borderId="32" xfId="0" applyFont="1" applyFill="1" applyBorder="1" applyAlignment="1" applyProtection="1">
      <alignment horizontal="center" vertical="center"/>
      <protection locked="0"/>
    </xf>
    <xf numFmtId="0" fontId="6" fillId="6" borderId="1" xfId="0" applyFont="1" applyFill="1" applyBorder="1" applyAlignment="1" applyProtection="1">
      <alignment horizontal="center" vertical="center"/>
      <protection locked="0"/>
    </xf>
    <xf numFmtId="49" fontId="5" fillId="8" borderId="1" xfId="0" applyNumberFormat="1" applyFont="1" applyFill="1" applyBorder="1" applyAlignment="1" applyProtection="1">
      <alignment horizontal="left" vertical="center" indent="1"/>
      <protection locked="0"/>
    </xf>
    <xf numFmtId="49" fontId="5" fillId="8" borderId="22" xfId="0" applyNumberFormat="1" applyFont="1" applyFill="1" applyBorder="1" applyAlignment="1" applyProtection="1">
      <alignment horizontal="left" vertical="center" indent="1"/>
      <protection locked="0"/>
    </xf>
    <xf numFmtId="0" fontId="5" fillId="2" borderId="32"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8" xfId="0" applyFont="1" applyFill="1" applyBorder="1" applyAlignment="1">
      <alignment horizontal="center" vertical="center"/>
    </xf>
    <xf numFmtId="181" fontId="6" fillId="8" borderId="38" xfId="0" applyNumberFormat="1" applyFont="1" applyFill="1" applyBorder="1" applyAlignment="1" applyProtection="1">
      <alignment horizontal="center" vertical="center"/>
      <protection locked="0"/>
    </xf>
    <xf numFmtId="178" fontId="6" fillId="2" borderId="62" xfId="0" applyNumberFormat="1" applyFont="1" applyFill="1" applyBorder="1" applyAlignment="1">
      <alignment horizontal="right" vertical="center"/>
    </xf>
    <xf numFmtId="178" fontId="6" fillId="2" borderId="12" xfId="0" applyNumberFormat="1" applyFont="1" applyFill="1" applyBorder="1" applyAlignment="1">
      <alignment horizontal="right" vertical="center"/>
    </xf>
    <xf numFmtId="182" fontId="6" fillId="6" borderId="38" xfId="0" applyNumberFormat="1" applyFont="1" applyFill="1" applyBorder="1" applyAlignment="1" applyProtection="1">
      <alignment horizontal="center" vertical="center"/>
      <protection locked="0"/>
    </xf>
    <xf numFmtId="0" fontId="12" fillId="2" borderId="18" xfId="0" applyFont="1" applyFill="1" applyBorder="1" applyAlignment="1">
      <alignment horizontal="left" vertical="center" wrapText="1" indent="1"/>
    </xf>
    <xf numFmtId="0" fontId="12" fillId="2" borderId="16" xfId="0" applyFont="1" applyFill="1" applyBorder="1" applyAlignment="1">
      <alignment horizontal="left" vertical="center" indent="1"/>
    </xf>
    <xf numFmtId="0" fontId="12" fillId="2" borderId="17" xfId="0" applyFont="1" applyFill="1" applyBorder="1" applyAlignment="1">
      <alignment horizontal="left" vertical="center" indent="1"/>
    </xf>
    <xf numFmtId="0" fontId="12" fillId="2" borderId="20" xfId="0" applyFont="1" applyFill="1" applyBorder="1" applyAlignment="1">
      <alignment horizontal="left" vertical="center" indent="1"/>
    </xf>
    <xf numFmtId="0" fontId="12" fillId="2" borderId="0" xfId="0" applyFont="1" applyFill="1" applyAlignment="1">
      <alignment horizontal="left" vertical="center" indent="1"/>
    </xf>
    <xf numFmtId="0" fontId="12" fillId="2" borderId="9" xfId="0" applyFont="1" applyFill="1" applyBorder="1" applyAlignment="1">
      <alignment horizontal="left" vertical="center" indent="1"/>
    </xf>
    <xf numFmtId="0" fontId="12" fillId="2" borderId="21" xfId="0" applyFont="1" applyFill="1" applyBorder="1" applyAlignment="1">
      <alignment horizontal="left" vertical="center" indent="1"/>
    </xf>
    <xf numFmtId="0" fontId="12" fillId="2" borderId="3" xfId="0" applyFont="1" applyFill="1" applyBorder="1" applyAlignment="1">
      <alignment horizontal="left" vertical="center" indent="1"/>
    </xf>
    <xf numFmtId="0" fontId="12" fillId="2" borderId="7" xfId="0" applyFont="1" applyFill="1" applyBorder="1" applyAlignment="1">
      <alignment horizontal="left" vertical="center" indent="1"/>
    </xf>
    <xf numFmtId="0" fontId="6" fillId="6" borderId="70" xfId="0" applyFont="1" applyFill="1" applyBorder="1" applyAlignment="1" applyProtection="1">
      <alignment horizontal="center" vertical="center"/>
      <protection locked="0"/>
    </xf>
    <xf numFmtId="0" fontId="6" fillId="6" borderId="72" xfId="0" applyFont="1" applyFill="1" applyBorder="1" applyAlignment="1" applyProtection="1">
      <alignment horizontal="center" vertical="center"/>
      <protection locked="0"/>
    </xf>
    <xf numFmtId="0" fontId="5" fillId="2" borderId="9" xfId="0" applyFont="1" applyFill="1" applyBorder="1" applyAlignment="1">
      <alignment horizontal="center" vertical="center"/>
    </xf>
    <xf numFmtId="0" fontId="5" fillId="2" borderId="59" xfId="0" applyFont="1" applyFill="1" applyBorder="1" applyAlignment="1">
      <alignment horizontal="center" vertical="center"/>
    </xf>
    <xf numFmtId="0" fontId="5" fillId="2" borderId="60" xfId="0" applyFont="1" applyFill="1" applyBorder="1" applyAlignment="1">
      <alignment horizontal="center" vertical="center"/>
    </xf>
    <xf numFmtId="0" fontId="5" fillId="6" borderId="28" xfId="0" applyFont="1" applyFill="1" applyBorder="1" applyAlignment="1" applyProtection="1">
      <alignment horizontal="left" vertical="center" indent="1" shrinkToFit="1"/>
      <protection locked="0"/>
    </xf>
    <xf numFmtId="0" fontId="5" fillId="6" borderId="0" xfId="0" applyFont="1" applyFill="1" applyAlignment="1" applyProtection="1">
      <alignment horizontal="left" vertical="center" indent="1" shrinkToFit="1"/>
      <protection locked="0"/>
    </xf>
    <xf numFmtId="0" fontId="5" fillId="6" borderId="9" xfId="0" applyFont="1" applyFill="1" applyBorder="1" applyAlignment="1" applyProtection="1">
      <alignment horizontal="left" vertical="center" indent="1" shrinkToFit="1"/>
      <protection locked="0"/>
    </xf>
    <xf numFmtId="0" fontId="5" fillId="6" borderId="59" xfId="0" applyFont="1" applyFill="1" applyBorder="1" applyAlignment="1" applyProtection="1">
      <alignment horizontal="left" vertical="center" indent="1" shrinkToFit="1"/>
      <protection locked="0"/>
    </xf>
    <xf numFmtId="0" fontId="5" fillId="6" borderId="26" xfId="0" applyFont="1" applyFill="1" applyBorder="1" applyAlignment="1" applyProtection="1">
      <alignment horizontal="left" vertical="center" indent="1" shrinkToFit="1"/>
      <protection locked="0"/>
    </xf>
    <xf numFmtId="0" fontId="5" fillId="6" borderId="60" xfId="0" applyFont="1" applyFill="1" applyBorder="1" applyAlignment="1" applyProtection="1">
      <alignment horizontal="left" vertical="center" indent="1" shrinkToFit="1"/>
      <protection locked="0"/>
    </xf>
    <xf numFmtId="0" fontId="5" fillId="2" borderId="69" xfId="0" applyFont="1" applyFill="1" applyBorder="1" applyAlignment="1">
      <alignment horizontal="center" vertical="center"/>
    </xf>
    <xf numFmtId="0" fontId="5" fillId="2" borderId="70" xfId="0" applyFont="1" applyFill="1" applyBorder="1" applyAlignment="1">
      <alignment horizontal="center" vertical="center"/>
    </xf>
    <xf numFmtId="0" fontId="5" fillId="2" borderId="71" xfId="0" applyFont="1" applyFill="1" applyBorder="1" applyAlignment="1">
      <alignment horizontal="center" vertical="center"/>
    </xf>
    <xf numFmtId="0" fontId="5" fillId="2" borderId="72" xfId="0" applyFont="1" applyFill="1" applyBorder="1" applyAlignment="1">
      <alignment horizontal="center" vertical="center"/>
    </xf>
    <xf numFmtId="0" fontId="5" fillId="6" borderId="70" xfId="0" applyFont="1" applyFill="1" applyBorder="1" applyAlignment="1" applyProtection="1">
      <alignment vertical="center" wrapText="1" shrinkToFit="1"/>
      <protection locked="0"/>
    </xf>
    <xf numFmtId="0" fontId="5" fillId="6" borderId="72" xfId="0" applyFont="1" applyFill="1" applyBorder="1" applyAlignment="1" applyProtection="1">
      <alignment vertical="center" wrapText="1" shrinkToFit="1"/>
      <protection locked="0"/>
    </xf>
    <xf numFmtId="0" fontId="5" fillId="2" borderId="73" xfId="0" applyFont="1" applyFill="1" applyBorder="1" applyAlignment="1">
      <alignment horizontal="center" vertical="center"/>
    </xf>
    <xf numFmtId="0" fontId="5" fillId="2" borderId="17" xfId="0" applyFont="1" applyFill="1" applyBorder="1" applyAlignment="1">
      <alignment horizontal="center" vertical="center"/>
    </xf>
    <xf numFmtId="0" fontId="6" fillId="8" borderId="19" xfId="0" applyFont="1" applyFill="1" applyBorder="1" applyAlignment="1" applyProtection="1">
      <alignment horizontal="left" vertical="center" indent="1"/>
      <protection locked="0"/>
    </xf>
    <xf numFmtId="0" fontId="6" fillId="8" borderId="1" xfId="0" applyFont="1" applyFill="1" applyBorder="1" applyAlignment="1" applyProtection="1">
      <alignment horizontal="left" vertical="center" indent="1"/>
      <protection locked="0"/>
    </xf>
    <xf numFmtId="0" fontId="6" fillId="8" borderId="22" xfId="0" applyFont="1" applyFill="1" applyBorder="1" applyAlignment="1" applyProtection="1">
      <alignment horizontal="left" vertical="center" indent="1"/>
      <protection locked="0"/>
    </xf>
    <xf numFmtId="0" fontId="3" fillId="2" borderId="1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2" xfId="0" applyFont="1" applyFill="1" applyBorder="1" applyAlignment="1">
      <alignment horizontal="center" vertical="center" wrapText="1"/>
    </xf>
    <xf numFmtId="178" fontId="6" fillId="8" borderId="55" xfId="0" applyNumberFormat="1" applyFont="1" applyFill="1" applyBorder="1" applyAlignment="1" applyProtection="1">
      <alignment horizontal="right" vertical="center"/>
      <protection locked="0"/>
    </xf>
    <xf numFmtId="0" fontId="5" fillId="2" borderId="39"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29" fillId="10" borderId="0" xfId="0" applyFont="1" applyFill="1" applyAlignment="1" applyProtection="1">
      <alignment horizontal="left" vertical="center" shrinkToFit="1"/>
      <protection locked="0"/>
    </xf>
    <xf numFmtId="0" fontId="20" fillId="2" borderId="0" xfId="0" applyFont="1" applyFill="1" applyAlignment="1">
      <alignment horizontal="center"/>
    </xf>
    <xf numFmtId="0" fontId="20" fillId="2" borderId="0" xfId="0" applyFont="1" applyFill="1" applyAlignment="1">
      <alignment shrinkToFit="1"/>
    </xf>
    <xf numFmtId="0" fontId="6" fillId="6" borderId="1" xfId="0" applyFont="1" applyFill="1" applyBorder="1" applyAlignment="1" applyProtection="1">
      <alignment horizontal="left" vertical="center" shrinkToFit="1"/>
      <protection locked="0"/>
    </xf>
    <xf numFmtId="0" fontId="3" fillId="2" borderId="1" xfId="0" applyFont="1" applyFill="1" applyBorder="1" applyAlignment="1">
      <alignment horizontal="right" vertical="center"/>
    </xf>
    <xf numFmtId="0" fontId="26" fillId="2" borderId="3" xfId="0" applyFont="1" applyFill="1" applyBorder="1" applyAlignment="1">
      <alignment horizontal="center" vertical="center"/>
    </xf>
    <xf numFmtId="0" fontId="26" fillId="2" borderId="24" xfId="0" applyFont="1" applyFill="1" applyBorder="1" applyAlignment="1">
      <alignment horizontal="center" vertical="center"/>
    </xf>
    <xf numFmtId="0" fontId="5" fillId="2" borderId="27"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85" xfId="0" applyFont="1" applyFill="1" applyBorder="1" applyAlignment="1">
      <alignment horizontal="center" vertical="center"/>
    </xf>
    <xf numFmtId="0" fontId="3" fillId="2" borderId="86" xfId="0" applyFont="1" applyFill="1" applyBorder="1" applyAlignment="1">
      <alignment horizontal="center" vertical="center"/>
    </xf>
    <xf numFmtId="0" fontId="3" fillId="2" borderId="87" xfId="0" applyFont="1" applyFill="1" applyBorder="1" applyAlignment="1">
      <alignment horizontal="center" vertical="center"/>
    </xf>
    <xf numFmtId="0" fontId="5" fillId="2" borderId="46"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5" fillId="2" borderId="50" xfId="0" applyFont="1" applyFill="1" applyBorder="1" applyAlignment="1">
      <alignment horizontal="center" vertical="center"/>
    </xf>
    <xf numFmtId="0" fontId="5" fillId="2" borderId="51" xfId="0" applyFont="1" applyFill="1" applyBorder="1" applyAlignment="1">
      <alignment horizontal="center" vertical="center"/>
    </xf>
    <xf numFmtId="0" fontId="5" fillId="2" borderId="28" xfId="0" applyFont="1" applyFill="1" applyBorder="1" applyAlignment="1">
      <alignment horizontal="center" vertical="center" wrapText="1"/>
    </xf>
    <xf numFmtId="0" fontId="5" fillId="2" borderId="7" xfId="0" applyFont="1" applyFill="1" applyBorder="1" applyAlignment="1">
      <alignment horizontal="center" vertical="center"/>
    </xf>
    <xf numFmtId="0" fontId="5" fillId="2" borderId="55"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6" fillId="8" borderId="12" xfId="0" applyFont="1" applyFill="1" applyBorder="1" applyAlignment="1" applyProtection="1">
      <alignment horizontal="left" vertical="center" indent="1" shrinkToFit="1"/>
      <protection locked="0"/>
    </xf>
    <xf numFmtId="49" fontId="5" fillId="8" borderId="1" xfId="0" applyNumberFormat="1" applyFont="1" applyFill="1" applyBorder="1" applyAlignment="1" applyProtection="1">
      <alignment horizontal="center" vertical="center"/>
      <protection locked="0"/>
    </xf>
    <xf numFmtId="0" fontId="3" fillId="2" borderId="19" xfId="0" applyFont="1" applyFill="1" applyBorder="1" applyAlignment="1">
      <alignment horizontal="center" vertical="center"/>
    </xf>
    <xf numFmtId="0" fontId="3" fillId="2" borderId="22" xfId="0" applyFont="1" applyFill="1" applyBorder="1" applyAlignment="1">
      <alignment horizontal="center" vertical="center"/>
    </xf>
    <xf numFmtId="0" fontId="27" fillId="2" borderId="0" xfId="0" applyFont="1" applyFill="1" applyAlignment="1">
      <alignment horizontal="center" vertical="center"/>
    </xf>
    <xf numFmtId="0" fontId="29" fillId="10" borderId="0" xfId="0" applyFont="1" applyFill="1" applyAlignment="1" applyProtection="1">
      <alignment horizontal="center" vertical="center" shrinkToFit="1"/>
      <protection locked="0"/>
    </xf>
    <xf numFmtId="0" fontId="5" fillId="8" borderId="19" xfId="0" applyFont="1" applyFill="1" applyBorder="1" applyAlignment="1" applyProtection="1">
      <alignment horizontal="left" vertical="center" indent="1" shrinkToFit="1"/>
      <protection locked="0"/>
    </xf>
    <xf numFmtId="0" fontId="5" fillId="8" borderId="1" xfId="0" applyFont="1" applyFill="1" applyBorder="1" applyAlignment="1" applyProtection="1">
      <alignment horizontal="left" vertical="center" indent="1" shrinkToFit="1"/>
      <protection locked="0"/>
    </xf>
    <xf numFmtId="0" fontId="3" fillId="8" borderId="19" xfId="0" applyFont="1" applyFill="1" applyBorder="1" applyAlignment="1" applyProtection="1">
      <alignment horizontal="left" vertical="center" indent="1"/>
      <protection locked="0"/>
    </xf>
    <xf numFmtId="0" fontId="3" fillId="8" borderId="1" xfId="0" applyFont="1" applyFill="1" applyBorder="1" applyAlignment="1" applyProtection="1">
      <alignment horizontal="left" vertical="center" indent="1"/>
      <protection locked="0"/>
    </xf>
    <xf numFmtId="0" fontId="3" fillId="8" borderId="22" xfId="0" applyFont="1" applyFill="1" applyBorder="1" applyAlignment="1" applyProtection="1">
      <alignment horizontal="left" vertical="center" indent="1"/>
      <protection locked="0"/>
    </xf>
    <xf numFmtId="0" fontId="5" fillId="2" borderId="17"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9" xfId="0" applyFont="1" applyFill="1" applyBorder="1" applyAlignment="1">
      <alignment horizontal="center" vertical="center" wrapText="1"/>
    </xf>
    <xf numFmtId="0" fontId="35" fillId="2" borderId="49" xfId="0" applyFont="1" applyFill="1" applyBorder="1" applyAlignment="1">
      <alignment horizontal="center" vertical="center" wrapText="1"/>
    </xf>
    <xf numFmtId="0" fontId="35" fillId="2" borderId="44" xfId="0" applyFont="1" applyFill="1" applyBorder="1" applyAlignment="1">
      <alignment horizontal="center" vertical="center" wrapText="1"/>
    </xf>
    <xf numFmtId="0" fontId="35" fillId="2" borderId="45" xfId="0" applyFont="1" applyFill="1" applyBorder="1" applyAlignment="1">
      <alignment horizontal="center" vertical="center" wrapText="1"/>
    </xf>
    <xf numFmtId="0" fontId="35" fillId="2" borderId="28" xfId="0" applyFont="1" applyFill="1" applyBorder="1" applyAlignment="1">
      <alignment horizontal="center" vertical="center" wrapText="1"/>
    </xf>
    <xf numFmtId="0" fontId="35" fillId="2" borderId="0" xfId="0" applyFont="1" applyFill="1" applyAlignment="1">
      <alignment horizontal="center" vertical="center" wrapText="1"/>
    </xf>
    <xf numFmtId="0" fontId="35" fillId="2" borderId="31"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9" xfId="0" applyFont="1" applyFill="1" applyBorder="1" applyAlignment="1">
      <alignment horizontal="center" vertical="center" wrapText="1"/>
    </xf>
    <xf numFmtId="0" fontId="2" fillId="3" borderId="59"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60" xfId="0" applyFont="1" applyFill="1" applyBorder="1" applyAlignment="1">
      <alignment horizontal="center" vertical="center" wrapText="1"/>
    </xf>
    <xf numFmtId="0" fontId="5" fillId="2" borderId="79" xfId="0" applyFont="1" applyFill="1" applyBorder="1" applyAlignment="1">
      <alignment horizontal="center" vertical="center"/>
    </xf>
    <xf numFmtId="0" fontId="5" fillId="2" borderId="80" xfId="0" applyFont="1" applyFill="1" applyBorder="1" applyAlignment="1">
      <alignment horizontal="center" vertical="center"/>
    </xf>
    <xf numFmtId="0" fontId="5" fillId="2" borderId="81" xfId="0" applyFont="1" applyFill="1" applyBorder="1" applyAlignment="1">
      <alignment horizontal="center" vertical="center"/>
    </xf>
    <xf numFmtId="49" fontId="5" fillId="6" borderId="1" xfId="0" applyNumberFormat="1" applyFont="1" applyFill="1" applyBorder="1" applyAlignment="1" applyProtection="1">
      <alignment horizontal="center" vertical="center"/>
      <protection locked="0"/>
    </xf>
    <xf numFmtId="49" fontId="5" fillId="6" borderId="1" xfId="0" applyNumberFormat="1" applyFont="1" applyFill="1" applyBorder="1" applyAlignment="1" applyProtection="1">
      <alignment horizontal="left" vertical="center" indent="1"/>
      <protection locked="0"/>
    </xf>
    <xf numFmtId="49" fontId="5" fillId="6" borderId="22" xfId="0" applyNumberFormat="1" applyFont="1" applyFill="1" applyBorder="1" applyAlignment="1" applyProtection="1">
      <alignment horizontal="left" vertical="center" indent="1"/>
      <protection locked="0"/>
    </xf>
    <xf numFmtId="0" fontId="6" fillId="6" borderId="19" xfId="0" applyFont="1" applyFill="1" applyBorder="1" applyAlignment="1" applyProtection="1">
      <alignment horizontal="left" vertical="center" indent="2"/>
      <protection locked="0"/>
    </xf>
    <xf numFmtId="0" fontId="6" fillId="6" borderId="1" xfId="0" applyFont="1" applyFill="1" applyBorder="1" applyAlignment="1" applyProtection="1">
      <alignment horizontal="left" vertical="center" indent="2"/>
      <protection locked="0"/>
    </xf>
    <xf numFmtId="0" fontId="6" fillId="6" borderId="8" xfId="0" applyFont="1" applyFill="1" applyBorder="1" applyAlignment="1" applyProtection="1">
      <alignment horizontal="left" vertical="center" indent="2"/>
      <protection locked="0"/>
    </xf>
    <xf numFmtId="0" fontId="6" fillId="6" borderId="19" xfId="0" applyFont="1" applyFill="1" applyBorder="1" applyAlignment="1" applyProtection="1">
      <alignment horizontal="left" vertical="center" indent="2" shrinkToFit="1"/>
      <protection locked="0"/>
    </xf>
    <xf numFmtId="0" fontId="6" fillId="6" borderId="1" xfId="0" applyFont="1" applyFill="1" applyBorder="1" applyAlignment="1" applyProtection="1">
      <alignment horizontal="left" vertical="center" indent="2" shrinkToFit="1"/>
      <protection locked="0"/>
    </xf>
    <xf numFmtId="0" fontId="6" fillId="6" borderId="22" xfId="0" applyFont="1" applyFill="1" applyBorder="1" applyAlignment="1" applyProtection="1">
      <alignment horizontal="left" vertical="center" indent="2" shrinkToFit="1"/>
      <protection locked="0"/>
    </xf>
    <xf numFmtId="0" fontId="3" fillId="2" borderId="1" xfId="0" applyFont="1" applyFill="1" applyBorder="1" applyAlignment="1">
      <alignment horizontal="center" vertical="center"/>
    </xf>
    <xf numFmtId="0" fontId="5" fillId="6" borderId="3" xfId="0" applyFont="1" applyFill="1" applyBorder="1" applyAlignment="1" applyProtection="1">
      <alignment horizontal="left" vertical="center" indent="1" shrinkToFit="1"/>
      <protection locked="0"/>
    </xf>
    <xf numFmtId="0" fontId="3" fillId="2" borderId="28" xfId="0" applyFont="1" applyFill="1" applyBorder="1" applyAlignment="1">
      <alignment horizontal="left" vertical="center"/>
    </xf>
    <xf numFmtId="0" fontId="3" fillId="2" borderId="0" xfId="0" applyFont="1" applyFill="1" applyAlignment="1">
      <alignment horizontal="left" vertical="center"/>
    </xf>
    <xf numFmtId="0" fontId="3" fillId="2" borderId="9" xfId="0" applyFont="1" applyFill="1" applyBorder="1" applyAlignment="1">
      <alignment horizontal="left" vertical="center"/>
    </xf>
    <xf numFmtId="0" fontId="10" fillId="2" borderId="0" xfId="0" applyFont="1" applyFill="1" applyAlignment="1">
      <alignment horizontal="distributed" vertical="center"/>
    </xf>
    <xf numFmtId="0" fontId="10" fillId="2" borderId="9" xfId="0" applyFont="1" applyFill="1" applyBorder="1" applyAlignment="1">
      <alignment horizontal="distributed" vertical="center"/>
    </xf>
  </cellXfs>
  <cellStyles count="2">
    <cellStyle name="ハイパーリンク" xfId="1" builtinId="8"/>
    <cellStyle name="標準" xfId="0" builtinId="0"/>
  </cellStyles>
  <dxfs count="7">
    <dxf>
      <font>
        <u/>
        <color rgb="FFFF0000"/>
      </font>
    </dxf>
    <dxf>
      <font>
        <b/>
        <i val="0"/>
        <u/>
        <color rgb="FFFF0000"/>
      </font>
    </dxf>
    <dxf>
      <fill>
        <patternFill>
          <bgColor rgb="FFFF0000"/>
        </patternFill>
      </fill>
    </dxf>
    <dxf>
      <fill>
        <patternFill>
          <bgColor theme="0"/>
        </patternFill>
      </fill>
    </dxf>
    <dxf>
      <fill>
        <patternFill>
          <bgColor rgb="FFFF0000"/>
        </patternFill>
      </fill>
    </dxf>
    <dxf>
      <fill>
        <patternFill>
          <bgColor rgb="FF0000FF"/>
        </patternFill>
      </fill>
    </dxf>
    <dxf>
      <fill>
        <patternFill>
          <bgColor rgb="FFFF0000"/>
        </patternFill>
      </fill>
    </dxf>
  </dxfs>
  <tableStyles count="0" defaultTableStyle="TableStyleMedium2" defaultPivotStyle="PivotStyleLight16"/>
  <colors>
    <mruColors>
      <color rgb="FFFFCCFF"/>
      <color rgb="FFFFFFCC"/>
      <color rgb="FF0000FF"/>
      <color rgb="FF0033CC"/>
      <color rgb="FFCCFFFF"/>
      <color rgb="FF0066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group@ainu-upopoy.jp"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83139-4527-43D5-82F5-C8F51F1F8F37}">
  <sheetPr>
    <pageSetUpPr fitToPage="1"/>
  </sheetPr>
  <dimension ref="A1:BF55"/>
  <sheetViews>
    <sheetView tabSelected="1" view="pageBreakPreview" zoomScale="90" zoomScaleNormal="90" zoomScaleSheetLayoutView="90" workbookViewId="0">
      <pane xSplit="34" topLeftCell="AI1" activePane="topRight" state="frozen"/>
      <selection pane="topRight" activeCell="AI4" sqref="AI4"/>
    </sheetView>
  </sheetViews>
  <sheetFormatPr defaultColWidth="3.08203125" defaultRowHeight="18" customHeight="1"/>
  <cols>
    <col min="1" max="4" width="3" style="3" customWidth="1"/>
    <col min="5" max="24" width="3.5" style="3" customWidth="1"/>
    <col min="25" max="25" width="4.08203125" style="3" customWidth="1"/>
    <col min="26" max="30" width="3.5" style="3" customWidth="1"/>
    <col min="31" max="31" width="4" style="3" customWidth="1"/>
    <col min="32" max="34" width="3.5" style="3" customWidth="1"/>
    <col min="35" max="35" width="100.58203125" style="2" customWidth="1"/>
    <col min="36" max="42" width="6.58203125" style="2" customWidth="1"/>
    <col min="43" max="45" width="6.58203125" style="71" customWidth="1"/>
    <col min="46" max="46" width="6.58203125" style="82" customWidth="1"/>
    <col min="47" max="47" width="6.58203125" style="83" customWidth="1"/>
    <col min="48" max="48" width="6.75" style="83" customWidth="1"/>
    <col min="49" max="49" width="7.58203125" style="83" customWidth="1"/>
    <col min="50" max="57" width="6.58203125" style="83" customWidth="1"/>
    <col min="58" max="58" width="3.08203125" style="70"/>
    <col min="59" max="16384" width="3.08203125" style="3"/>
  </cols>
  <sheetData>
    <row r="1" spans="1:52" ht="24.75" customHeight="1">
      <c r="A1" s="237" t="str">
        <f>IF(AZ4=1,"",IF(AW2=1,AX2,""))</f>
        <v/>
      </c>
      <c r="B1" s="237"/>
      <c r="C1" s="237"/>
      <c r="D1" s="237"/>
      <c r="E1" s="237"/>
      <c r="F1" s="237"/>
      <c r="G1" s="237"/>
      <c r="H1" s="237"/>
      <c r="I1" s="237"/>
      <c r="J1" s="237"/>
      <c r="K1" s="237"/>
      <c r="L1" s="237"/>
      <c r="M1" s="237"/>
      <c r="N1" s="237"/>
      <c r="O1" s="237"/>
      <c r="P1" s="237"/>
      <c r="Q1" s="237"/>
      <c r="R1" s="237"/>
      <c r="S1" s="1"/>
      <c r="T1" s="1"/>
      <c r="U1" s="1"/>
      <c r="V1" s="1"/>
      <c r="W1" s="1"/>
      <c r="X1" s="1"/>
      <c r="Y1" s="1"/>
      <c r="Z1" s="1"/>
      <c r="AA1" s="1"/>
      <c r="AB1" s="1"/>
      <c r="AC1" s="1"/>
      <c r="AD1" s="1"/>
      <c r="AE1" s="1"/>
      <c r="AF1" s="1"/>
      <c r="AG1" s="1"/>
      <c r="AH1" s="77"/>
      <c r="AJ1" s="39" t="s">
        <v>77</v>
      </c>
      <c r="AS1" s="71" t="s">
        <v>234</v>
      </c>
    </row>
    <row r="2" spans="1:52" ht="27" customHeight="1">
      <c r="A2" s="263" t="s">
        <v>469</v>
      </c>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J2" s="39"/>
      <c r="AS2" s="71" t="str">
        <f>AS4&amp;AT4&amp;AU4&amp;AS5&amp;AT5&amp;AU5&amp;AS6&amp;AT6&amp;AU6&amp;AV6&amp;AS7&amp;AT7&amp;AU7&amp;AS8&amp;AT8&amp;AU8&amp;AS9&amp;AT9&amp;AU9&amp;AS12&amp;AY24</f>
        <v>nnnnnnnnnnnnnnnnnnnnn</v>
      </c>
      <c r="AT2" s="71"/>
      <c r="AU2" s="82"/>
      <c r="AV2" s="82"/>
      <c r="AW2" s="71">
        <f>IF(ISERROR(FIND("n",AS2))=TRUE,0,1)</f>
        <v>1</v>
      </c>
      <c r="AX2" s="84" t="s">
        <v>242</v>
      </c>
    </row>
    <row r="3" spans="1:52" ht="3.7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J3" s="39"/>
      <c r="AT3" s="71"/>
      <c r="AU3" s="82"/>
      <c r="AW3" s="84"/>
    </row>
    <row r="4" spans="1:52" ht="24" customHeight="1" thickBot="1">
      <c r="A4" s="58" t="s">
        <v>245</v>
      </c>
      <c r="H4" s="5"/>
      <c r="I4" s="5"/>
      <c r="J4" s="5"/>
      <c r="K4" s="5"/>
      <c r="L4" s="5"/>
      <c r="M4" s="5"/>
      <c r="N4" s="5"/>
      <c r="O4" s="5"/>
      <c r="P4" s="5"/>
      <c r="Q4" s="5"/>
      <c r="R4" s="5"/>
      <c r="S4" s="5"/>
      <c r="T4" s="5"/>
      <c r="U4" s="5"/>
      <c r="V4" s="5"/>
      <c r="W4" s="5"/>
      <c r="Y4" s="170" t="s">
        <v>0</v>
      </c>
      <c r="Z4" s="170"/>
      <c r="AA4" s="171" t="s">
        <v>2</v>
      </c>
      <c r="AB4" s="171"/>
      <c r="AC4" s="66"/>
      <c r="AD4" s="6" t="s">
        <v>3</v>
      </c>
      <c r="AE4" s="66"/>
      <c r="AF4" s="6" t="s">
        <v>17</v>
      </c>
      <c r="AG4" s="66"/>
      <c r="AH4" s="6" t="s">
        <v>5</v>
      </c>
      <c r="AJ4" s="2">
        <f>VALUE(MID(A2,3,1))-1</f>
        <v>4</v>
      </c>
      <c r="AK4" s="2">
        <f>AJ4+1</f>
        <v>5</v>
      </c>
      <c r="AL4" s="2">
        <f>AK4+1</f>
        <v>6</v>
      </c>
      <c r="AQ4" s="2"/>
      <c r="AR4" s="2"/>
      <c r="AS4" s="2" t="str">
        <f>IF(AC4="","n",0)</f>
        <v>n</v>
      </c>
      <c r="AT4" s="2" t="str">
        <f>IF(AE4="","n",0)</f>
        <v>n</v>
      </c>
      <c r="AU4" s="71" t="str">
        <f>IF(AG4="","n",0)</f>
        <v>n</v>
      </c>
      <c r="AW4" s="84" t="str">
        <f>LEFT(AS2,21)</f>
        <v>nnnnnnnnnnnnnnnnnnnnn</v>
      </c>
      <c r="AZ4" s="71">
        <f>IF(ISERROR(FIND("0",AW4))=TRUE,1,0)</f>
        <v>1</v>
      </c>
    </row>
    <row r="5" spans="1:52" ht="24" customHeight="1" thickBot="1">
      <c r="A5" s="174" t="s">
        <v>1</v>
      </c>
      <c r="B5" s="175"/>
      <c r="C5" s="175"/>
      <c r="D5" s="176"/>
      <c r="E5" s="175" t="s">
        <v>2</v>
      </c>
      <c r="F5" s="175"/>
      <c r="G5" s="67"/>
      <c r="H5" s="7" t="s">
        <v>3</v>
      </c>
      <c r="I5" s="67"/>
      <c r="J5" s="7" t="s">
        <v>4</v>
      </c>
      <c r="K5" s="67"/>
      <c r="L5" s="7" t="s">
        <v>5</v>
      </c>
      <c r="M5" s="177" t="str">
        <f>AP5</f>
        <v/>
      </c>
      <c r="N5" s="177"/>
      <c r="O5" s="8"/>
      <c r="P5" s="67"/>
      <c r="Q5" s="8" t="s">
        <v>6</v>
      </c>
      <c r="R5" s="68"/>
      <c r="S5" s="8" t="s">
        <v>7</v>
      </c>
      <c r="T5" s="8" t="s">
        <v>8</v>
      </c>
      <c r="U5" s="67"/>
      <c r="V5" s="8" t="s">
        <v>6</v>
      </c>
      <c r="W5" s="68"/>
      <c r="X5" s="8" t="s">
        <v>9</v>
      </c>
      <c r="Y5" s="8"/>
      <c r="Z5" s="8"/>
      <c r="AA5" s="8"/>
      <c r="AB5" s="8"/>
      <c r="AC5" s="8"/>
      <c r="AD5" s="8"/>
      <c r="AE5" s="8"/>
      <c r="AF5" s="8"/>
      <c r="AG5" s="8"/>
      <c r="AH5" s="9"/>
      <c r="AJ5" s="72" t="e">
        <f>VALUE("R"&amp;+G5&amp;+"."&amp;+I5&amp;+"."&amp;+K5)</f>
        <v>#VALUE!</v>
      </c>
      <c r="AK5" s="2" t="e">
        <f>WEEKDAY(AJ5,11)</f>
        <v>#VALUE!</v>
      </c>
      <c r="AL5" s="2">
        <v>1</v>
      </c>
      <c r="AM5" s="2" t="s">
        <v>45</v>
      </c>
      <c r="AN5" s="2" t="e">
        <f>VLOOKUP(AK5,AL5:AM11,2,FALSE)</f>
        <v>#VALUE!</v>
      </c>
      <c r="AO5" s="2" t="b">
        <f>ISERROR(AN5)</f>
        <v>1</v>
      </c>
      <c r="AP5" s="2" t="str">
        <f>IF(AO5=FALSE,"("&amp;AN5&amp;")","")</f>
        <v/>
      </c>
      <c r="AQ5" s="2" t="str">
        <f>IF(AO5=FALSE,AN5,"")</f>
        <v/>
      </c>
      <c r="AR5" s="2"/>
      <c r="AS5" s="71" t="str">
        <f>IF(G5="","n",0)</f>
        <v>n</v>
      </c>
      <c r="AT5" s="2" t="str">
        <f>IF(I5="","n",0)</f>
        <v>n</v>
      </c>
      <c r="AU5" s="71" t="str">
        <f>IF(K5="","n",0)</f>
        <v>n</v>
      </c>
      <c r="AV5" s="71"/>
      <c r="AW5" s="71">
        <f>LEN(AS2)</f>
        <v>21</v>
      </c>
    </row>
    <row r="6" spans="1:52" ht="18.75" customHeight="1">
      <c r="A6" s="178" t="s">
        <v>10</v>
      </c>
      <c r="B6" s="179"/>
      <c r="C6" s="179"/>
      <c r="D6" s="180"/>
      <c r="E6" s="181"/>
      <c r="F6" s="181"/>
      <c r="G6" s="181"/>
      <c r="H6" s="181"/>
      <c r="I6" s="181"/>
      <c r="J6" s="181"/>
      <c r="K6" s="181"/>
      <c r="L6" s="181"/>
      <c r="M6" s="181"/>
      <c r="N6" s="181"/>
      <c r="O6" s="181"/>
      <c r="P6" s="181"/>
      <c r="Q6" s="181"/>
      <c r="R6" s="181"/>
      <c r="S6" s="181"/>
      <c r="T6" s="181"/>
      <c r="U6" s="181"/>
      <c r="V6" s="182" t="s">
        <v>68</v>
      </c>
      <c r="W6" s="182"/>
      <c r="X6" s="182"/>
      <c r="Y6" s="182"/>
      <c r="Z6" s="182" t="s">
        <v>11</v>
      </c>
      <c r="AA6" s="182"/>
      <c r="AB6" s="182"/>
      <c r="AC6" s="182"/>
      <c r="AD6" s="183" t="s">
        <v>12</v>
      </c>
      <c r="AE6" s="184"/>
      <c r="AF6" s="184"/>
      <c r="AG6" s="184"/>
      <c r="AH6" s="185"/>
      <c r="AJ6" s="73">
        <f>TIME(P5,R5,0)</f>
        <v>0</v>
      </c>
      <c r="AL6" s="2">
        <v>2</v>
      </c>
      <c r="AM6" s="2" t="s">
        <v>46</v>
      </c>
      <c r="AS6" s="71" t="str">
        <f>IF(P5="","n",0)</f>
        <v>n</v>
      </c>
      <c r="AT6" s="71" t="str">
        <f>IF(R5="","n",0)</f>
        <v>n</v>
      </c>
      <c r="AU6" s="71" t="str">
        <f>IF(U5="","n",0)</f>
        <v>n</v>
      </c>
      <c r="AV6" s="71" t="str">
        <f>IF(W5="","n",0)</f>
        <v>n</v>
      </c>
    </row>
    <row r="7" spans="1:52" ht="27" customHeight="1">
      <c r="A7" s="256" t="s">
        <v>64</v>
      </c>
      <c r="B7" s="257"/>
      <c r="C7" s="257"/>
      <c r="D7" s="258"/>
      <c r="E7" s="259"/>
      <c r="F7" s="259"/>
      <c r="G7" s="259"/>
      <c r="H7" s="259"/>
      <c r="I7" s="259"/>
      <c r="J7" s="259"/>
      <c r="K7" s="259"/>
      <c r="L7" s="259"/>
      <c r="M7" s="259"/>
      <c r="N7" s="259"/>
      <c r="O7" s="259"/>
      <c r="P7" s="259"/>
      <c r="Q7" s="259"/>
      <c r="R7" s="259"/>
      <c r="S7" s="259"/>
      <c r="T7" s="259"/>
      <c r="U7" s="259"/>
      <c r="V7" s="193"/>
      <c r="W7" s="193"/>
      <c r="X7" s="193"/>
      <c r="Y7" s="193"/>
      <c r="Z7" s="196"/>
      <c r="AA7" s="196"/>
      <c r="AB7" s="196"/>
      <c r="AC7" s="196"/>
      <c r="AD7" s="197" t="s">
        <v>235</v>
      </c>
      <c r="AE7" s="198"/>
      <c r="AF7" s="198"/>
      <c r="AG7" s="198"/>
      <c r="AH7" s="199"/>
      <c r="AJ7" s="73">
        <f>TIME(U5,W5,0)</f>
        <v>0</v>
      </c>
      <c r="AL7" s="2">
        <v>3</v>
      </c>
      <c r="AM7" s="2" t="s">
        <v>47</v>
      </c>
      <c r="AS7" s="71" t="str">
        <f>IF(E6="","n",0)</f>
        <v>n</v>
      </c>
      <c r="AT7" s="71" t="str">
        <f>IF(E7="","n",0)</f>
        <v>n</v>
      </c>
      <c r="AU7" s="71" t="str">
        <f>IF(V7="","n",0)</f>
        <v>n</v>
      </c>
    </row>
    <row r="8" spans="1:52" ht="24" customHeight="1">
      <c r="A8" s="95" t="s">
        <v>65</v>
      </c>
      <c r="B8" s="96"/>
      <c r="C8" s="96"/>
      <c r="D8" s="224"/>
      <c r="E8" s="10" t="s">
        <v>14</v>
      </c>
      <c r="F8" s="260"/>
      <c r="G8" s="260"/>
      <c r="H8" s="11" t="s">
        <v>15</v>
      </c>
      <c r="I8" s="188"/>
      <c r="J8" s="188"/>
      <c r="K8" s="188"/>
      <c r="L8" s="12"/>
      <c r="M8" s="261" t="s">
        <v>16</v>
      </c>
      <c r="N8" s="262"/>
      <c r="O8" s="188"/>
      <c r="P8" s="188"/>
      <c r="Q8" s="188"/>
      <c r="R8" s="188"/>
      <c r="S8" s="188"/>
      <c r="T8" s="188"/>
      <c r="U8" s="189"/>
      <c r="V8" s="228" t="s">
        <v>13</v>
      </c>
      <c r="W8" s="229"/>
      <c r="X8" s="230"/>
      <c r="Y8" s="225"/>
      <c r="Z8" s="226"/>
      <c r="AA8" s="226"/>
      <c r="AB8" s="226"/>
      <c r="AC8" s="227"/>
      <c r="AD8" s="200"/>
      <c r="AE8" s="201"/>
      <c r="AF8" s="201"/>
      <c r="AG8" s="201"/>
      <c r="AH8" s="202"/>
      <c r="AL8" s="2">
        <v>4</v>
      </c>
      <c r="AM8" s="2" t="s">
        <v>48</v>
      </c>
      <c r="AS8" s="71" t="str">
        <f>IF(F8="","n",0)</f>
        <v>n</v>
      </c>
      <c r="AT8" s="71" t="str">
        <f>IF(I8="","n",0)</f>
        <v>n</v>
      </c>
      <c r="AU8" s="71" t="str">
        <f>IF(O8="","n",0)</f>
        <v>n</v>
      </c>
    </row>
    <row r="9" spans="1:52" ht="24" customHeight="1">
      <c r="A9" s="98"/>
      <c r="B9" s="99"/>
      <c r="C9" s="99"/>
      <c r="D9" s="255"/>
      <c r="E9" s="190" t="s">
        <v>74</v>
      </c>
      <c r="F9" s="102"/>
      <c r="G9" s="265"/>
      <c r="H9" s="266"/>
      <c r="I9" s="266"/>
      <c r="J9" s="266"/>
      <c r="K9" s="266"/>
      <c r="L9" s="266"/>
      <c r="M9" s="266"/>
      <c r="N9" s="266"/>
      <c r="O9" s="266"/>
      <c r="P9" s="266"/>
      <c r="Q9" s="266"/>
      <c r="R9" s="266"/>
      <c r="S9" s="266"/>
      <c r="T9" s="261" t="s">
        <v>26</v>
      </c>
      <c r="U9" s="262"/>
      <c r="V9" s="267"/>
      <c r="W9" s="268"/>
      <c r="X9" s="268"/>
      <c r="Y9" s="268"/>
      <c r="Z9" s="268"/>
      <c r="AA9" s="268"/>
      <c r="AB9" s="268"/>
      <c r="AC9" s="269"/>
      <c r="AD9" s="203"/>
      <c r="AE9" s="204"/>
      <c r="AF9" s="204"/>
      <c r="AG9" s="204"/>
      <c r="AH9" s="205"/>
      <c r="AL9" s="2">
        <v>5</v>
      </c>
      <c r="AM9" s="2" t="s">
        <v>49</v>
      </c>
      <c r="AS9" s="71" t="str">
        <f>IF(G9="","n",0)</f>
        <v>n</v>
      </c>
      <c r="AT9" s="71" t="str">
        <f>IF(Y8="","n",0)</f>
        <v>n</v>
      </c>
      <c r="AU9" s="71" t="str">
        <f>IF(V9="","n",0)</f>
        <v>n</v>
      </c>
    </row>
    <row r="10" spans="1:52" ht="15" customHeight="1">
      <c r="A10" s="95" t="s">
        <v>66</v>
      </c>
      <c r="B10" s="96"/>
      <c r="C10" s="96"/>
      <c r="D10" s="224"/>
      <c r="E10" s="95" t="s">
        <v>69</v>
      </c>
      <c r="F10" s="96"/>
      <c r="G10" s="97"/>
      <c r="H10" s="233" t="s">
        <v>70</v>
      </c>
      <c r="I10" s="234"/>
      <c r="J10" s="235"/>
      <c r="K10" s="233" t="s">
        <v>71</v>
      </c>
      <c r="L10" s="234"/>
      <c r="M10" s="235"/>
      <c r="N10" s="132" t="s">
        <v>18</v>
      </c>
      <c r="O10" s="96"/>
      <c r="P10" s="97"/>
      <c r="Q10" s="233" t="s">
        <v>72</v>
      </c>
      <c r="R10" s="234"/>
      <c r="S10" s="235"/>
      <c r="T10" s="233" t="s">
        <v>76</v>
      </c>
      <c r="U10" s="234"/>
      <c r="V10" s="235"/>
      <c r="W10" s="132" t="s">
        <v>19</v>
      </c>
      <c r="X10" s="96"/>
      <c r="Y10" s="97"/>
      <c r="Z10" s="132" t="s">
        <v>73</v>
      </c>
      <c r="AA10" s="96"/>
      <c r="AB10" s="97"/>
      <c r="AC10" s="132" t="s">
        <v>20</v>
      </c>
      <c r="AD10" s="96"/>
      <c r="AE10" s="96"/>
      <c r="AF10" s="97"/>
      <c r="AG10" s="105"/>
      <c r="AH10" s="106"/>
      <c r="AL10" s="2">
        <v>6</v>
      </c>
      <c r="AM10" s="2" t="s">
        <v>50</v>
      </c>
      <c r="AT10" s="71"/>
      <c r="AU10" s="82"/>
    </row>
    <row r="11" spans="1:52" ht="15" customHeight="1">
      <c r="A11" s="142"/>
      <c r="B11" s="143"/>
      <c r="C11" s="143"/>
      <c r="D11" s="208"/>
      <c r="E11" s="232"/>
      <c r="F11" s="134"/>
      <c r="G11" s="135"/>
      <c r="H11" s="111"/>
      <c r="I11" s="112"/>
      <c r="J11" s="113"/>
      <c r="K11" s="111"/>
      <c r="L11" s="112"/>
      <c r="M11" s="113"/>
      <c r="N11" s="133"/>
      <c r="O11" s="134"/>
      <c r="P11" s="135"/>
      <c r="Q11" s="111"/>
      <c r="R11" s="112"/>
      <c r="S11" s="113"/>
      <c r="T11" s="111"/>
      <c r="U11" s="112"/>
      <c r="V11" s="113"/>
      <c r="W11" s="133"/>
      <c r="X11" s="134"/>
      <c r="Y11" s="135"/>
      <c r="Z11" s="133"/>
      <c r="AA11" s="134"/>
      <c r="AB11" s="135"/>
      <c r="AC11" s="133"/>
      <c r="AD11" s="134"/>
      <c r="AE11" s="134"/>
      <c r="AF11" s="135"/>
      <c r="AG11" s="107"/>
      <c r="AH11" s="108"/>
      <c r="AL11" s="2">
        <v>7</v>
      </c>
      <c r="AM11" s="2" t="s">
        <v>5</v>
      </c>
      <c r="AT11" s="71"/>
      <c r="AU11" s="82"/>
    </row>
    <row r="12" spans="1:52" ht="24" customHeight="1">
      <c r="A12" s="142"/>
      <c r="B12" s="143"/>
      <c r="C12" s="143"/>
      <c r="D12" s="208"/>
      <c r="E12" s="231"/>
      <c r="F12" s="104"/>
      <c r="G12" s="13" t="s">
        <v>43</v>
      </c>
      <c r="H12" s="103"/>
      <c r="I12" s="104"/>
      <c r="J12" s="13" t="s">
        <v>43</v>
      </c>
      <c r="K12" s="103"/>
      <c r="L12" s="104"/>
      <c r="M12" s="13" t="s">
        <v>43</v>
      </c>
      <c r="N12" s="103"/>
      <c r="O12" s="104"/>
      <c r="P12" s="13" t="s">
        <v>43</v>
      </c>
      <c r="Q12" s="103"/>
      <c r="R12" s="104"/>
      <c r="S12" s="13" t="s">
        <v>43</v>
      </c>
      <c r="T12" s="103"/>
      <c r="U12" s="104"/>
      <c r="V12" s="13" t="s">
        <v>43</v>
      </c>
      <c r="W12" s="103"/>
      <c r="X12" s="104"/>
      <c r="Y12" s="13" t="s">
        <v>43</v>
      </c>
      <c r="Z12" s="103"/>
      <c r="AA12" s="104"/>
      <c r="AB12" s="13" t="s">
        <v>43</v>
      </c>
      <c r="AC12" s="194" t="str">
        <f>IF(SUM(E12,H12,K12,N12,Q12,T12,W12,Z12)=0,"",SUM(E12,H12,K12,N12,Q12,T12,W12,Z12))</f>
        <v/>
      </c>
      <c r="AD12" s="195"/>
      <c r="AE12" s="195"/>
      <c r="AF12" s="13" t="s">
        <v>43</v>
      </c>
      <c r="AG12" s="109"/>
      <c r="AH12" s="110"/>
      <c r="AS12" s="71" t="str">
        <f>IF(SUM(E12,H12,K12,N12,Q12,T12,W12,Z12)=0,"n",0)</f>
        <v>n</v>
      </c>
      <c r="AT12" s="76"/>
      <c r="AU12" s="82"/>
    </row>
    <row r="13" spans="1:52" ht="27.65" customHeight="1">
      <c r="A13" s="190" t="s">
        <v>21</v>
      </c>
      <c r="B13" s="191"/>
      <c r="C13" s="191"/>
      <c r="D13" s="192"/>
      <c r="E13" s="186"/>
      <c r="F13" s="187"/>
      <c r="G13" s="187"/>
      <c r="H13" s="187"/>
      <c r="I13" s="14"/>
      <c r="J13" s="52"/>
      <c r="K13" s="15" t="s">
        <v>22</v>
      </c>
      <c r="L13" s="240" t="s">
        <v>63</v>
      </c>
      <c r="M13" s="240"/>
      <c r="N13" s="240"/>
      <c r="O13" s="240"/>
      <c r="P13" s="239"/>
      <c r="Q13" s="239"/>
      <c r="R13" s="239"/>
      <c r="S13" s="239"/>
      <c r="T13" s="239"/>
      <c r="U13" s="14" t="s">
        <v>62</v>
      </c>
      <c r="V13" s="37" t="s">
        <v>78</v>
      </c>
      <c r="W13" s="14"/>
      <c r="X13" s="14"/>
      <c r="Y13" s="14"/>
      <c r="Z13" s="14"/>
      <c r="AA13" s="14"/>
      <c r="AB13" s="14"/>
      <c r="AC13" s="14"/>
      <c r="AD13" s="14"/>
      <c r="AE13" s="14"/>
      <c r="AF13" s="14"/>
      <c r="AG13" s="14"/>
      <c r="AH13" s="16"/>
      <c r="AJ13" s="2" t="s">
        <v>51</v>
      </c>
      <c r="AQ13" s="2"/>
    </row>
    <row r="14" spans="1:52" ht="24" customHeight="1">
      <c r="A14" s="95" t="s">
        <v>232</v>
      </c>
      <c r="B14" s="96"/>
      <c r="C14" s="96"/>
      <c r="D14" s="224"/>
      <c r="E14" s="191" t="s">
        <v>23</v>
      </c>
      <c r="F14" s="191"/>
      <c r="G14" s="102"/>
      <c r="H14" s="297"/>
      <c r="I14" s="298"/>
      <c r="J14" s="298"/>
      <c r="K14" s="298"/>
      <c r="L14" s="298"/>
      <c r="M14" s="298"/>
      <c r="N14" s="298"/>
      <c r="O14" s="298"/>
      <c r="P14" s="298"/>
      <c r="Q14" s="298"/>
      <c r="R14" s="298"/>
      <c r="S14" s="299"/>
      <c r="T14" s="261" t="s">
        <v>24</v>
      </c>
      <c r="U14" s="300"/>
      <c r="V14" s="300"/>
      <c r="W14" s="262"/>
      <c r="X14" s="294"/>
      <c r="Y14" s="295"/>
      <c r="Z14" s="295"/>
      <c r="AA14" s="295"/>
      <c r="AB14" s="295"/>
      <c r="AC14" s="295"/>
      <c r="AD14" s="295"/>
      <c r="AE14" s="295"/>
      <c r="AF14" s="295"/>
      <c r="AG14" s="295"/>
      <c r="AH14" s="296"/>
      <c r="AJ14" s="2" t="s">
        <v>52</v>
      </c>
    </row>
    <row r="15" spans="1:52" ht="24" customHeight="1">
      <c r="A15" s="142"/>
      <c r="B15" s="143"/>
      <c r="C15" s="143"/>
      <c r="D15" s="208"/>
      <c r="E15" s="95" t="s">
        <v>65</v>
      </c>
      <c r="F15" s="96"/>
      <c r="G15" s="97"/>
      <c r="H15" s="17" t="s">
        <v>14</v>
      </c>
      <c r="I15" s="291"/>
      <c r="J15" s="291"/>
      <c r="K15" s="10" t="s">
        <v>15</v>
      </c>
      <c r="L15" s="292"/>
      <c r="M15" s="292"/>
      <c r="N15" s="292"/>
      <c r="O15" s="15"/>
      <c r="P15" s="101" t="s">
        <v>16</v>
      </c>
      <c r="Q15" s="102"/>
      <c r="R15" s="292"/>
      <c r="S15" s="292"/>
      <c r="T15" s="292"/>
      <c r="U15" s="292"/>
      <c r="V15" s="292"/>
      <c r="W15" s="292"/>
      <c r="X15" s="293"/>
      <c r="Y15" s="119"/>
      <c r="Z15" s="120"/>
      <c r="AA15" s="120"/>
      <c r="AB15" s="120"/>
      <c r="AC15" s="120"/>
      <c r="AD15" s="120"/>
      <c r="AE15" s="120"/>
      <c r="AF15" s="120"/>
      <c r="AG15" s="120"/>
      <c r="AH15" s="121"/>
      <c r="AJ15" s="2" t="s">
        <v>53</v>
      </c>
    </row>
    <row r="16" spans="1:52" ht="24" customHeight="1">
      <c r="A16" s="142"/>
      <c r="B16" s="143"/>
      <c r="C16" s="143"/>
      <c r="D16" s="208"/>
      <c r="E16" s="98"/>
      <c r="F16" s="99"/>
      <c r="G16" s="100"/>
      <c r="H16" s="101" t="s">
        <v>74</v>
      </c>
      <c r="I16" s="102"/>
      <c r="J16" s="301"/>
      <c r="K16" s="301"/>
      <c r="L16" s="301"/>
      <c r="M16" s="301"/>
      <c r="N16" s="301"/>
      <c r="O16" s="301"/>
      <c r="P16" s="301"/>
      <c r="Q16" s="301"/>
      <c r="R16" s="301"/>
      <c r="S16" s="301"/>
      <c r="T16" s="301"/>
      <c r="U16" s="301"/>
      <c r="V16" s="212"/>
      <c r="W16" s="212"/>
      <c r="X16" s="212"/>
      <c r="Y16" s="122"/>
      <c r="Z16" s="123"/>
      <c r="AA16" s="123"/>
      <c r="AB16" s="123"/>
      <c r="AC16" s="123"/>
      <c r="AD16" s="123"/>
      <c r="AE16" s="123"/>
      <c r="AF16" s="123"/>
      <c r="AG16" s="123"/>
      <c r="AH16" s="124"/>
      <c r="AJ16" s="2" t="s">
        <v>54</v>
      </c>
    </row>
    <row r="17" spans="1:51" ht="24" customHeight="1">
      <c r="A17" s="98"/>
      <c r="B17" s="99"/>
      <c r="C17" s="99"/>
      <c r="D17" s="255"/>
      <c r="E17" s="190" t="s">
        <v>25</v>
      </c>
      <c r="F17" s="191"/>
      <c r="G17" s="102"/>
      <c r="H17" s="159"/>
      <c r="I17" s="160"/>
      <c r="J17" s="160"/>
      <c r="K17" s="160"/>
      <c r="L17" s="160"/>
      <c r="M17" s="160"/>
      <c r="N17" s="160"/>
      <c r="O17" s="160"/>
      <c r="P17" s="160"/>
      <c r="Q17" s="160"/>
      <c r="R17" s="161"/>
      <c r="S17" s="125" t="s">
        <v>26</v>
      </c>
      <c r="T17" s="125"/>
      <c r="U17" s="125"/>
      <c r="V17" s="159"/>
      <c r="W17" s="160"/>
      <c r="X17" s="160"/>
      <c r="Y17" s="160"/>
      <c r="Z17" s="160"/>
      <c r="AA17" s="160"/>
      <c r="AB17" s="160"/>
      <c r="AC17" s="160"/>
      <c r="AD17" s="160"/>
      <c r="AE17" s="160"/>
      <c r="AF17" s="161"/>
      <c r="AG17" s="162"/>
      <c r="AH17" s="162"/>
    </row>
    <row r="18" spans="1:51" ht="30" customHeight="1" thickBot="1">
      <c r="A18" s="288" t="s">
        <v>249</v>
      </c>
      <c r="B18" s="289"/>
      <c r="C18" s="289"/>
      <c r="D18" s="290"/>
      <c r="E18" s="142" t="s">
        <v>251</v>
      </c>
      <c r="F18" s="143"/>
      <c r="G18" s="144"/>
      <c r="H18" s="126"/>
      <c r="I18" s="127"/>
      <c r="J18" s="128"/>
      <c r="K18" s="129" t="s">
        <v>252</v>
      </c>
      <c r="L18" s="130"/>
      <c r="M18" s="131"/>
      <c r="N18" s="126"/>
      <c r="O18" s="127"/>
      <c r="P18" s="127"/>
      <c r="Q18" s="127"/>
      <c r="R18" s="128"/>
      <c r="S18" s="156" t="s">
        <v>250</v>
      </c>
      <c r="T18" s="157"/>
      <c r="U18" s="158"/>
      <c r="V18" s="136"/>
      <c r="W18" s="137"/>
      <c r="X18" s="137"/>
      <c r="Y18" s="137"/>
      <c r="Z18" s="137"/>
      <c r="AA18" s="137"/>
      <c r="AB18" s="137"/>
      <c r="AC18" s="138"/>
      <c r="AD18" s="139"/>
      <c r="AE18" s="140"/>
      <c r="AF18" s="140"/>
      <c r="AG18" s="140"/>
      <c r="AH18" s="141"/>
      <c r="AJ18" s="2" t="s">
        <v>75</v>
      </c>
    </row>
    <row r="19" spans="1:51" ht="18" customHeight="1" thickTop="1">
      <c r="A19" s="251" t="s">
        <v>27</v>
      </c>
      <c r="B19" s="252"/>
      <c r="C19" s="252"/>
      <c r="D19" s="253"/>
      <c r="E19" s="163" t="s">
        <v>522</v>
      </c>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5"/>
      <c r="AJ19" s="2" t="s">
        <v>18</v>
      </c>
    </row>
    <row r="20" spans="1:51" ht="18" customHeight="1">
      <c r="A20" s="254"/>
      <c r="B20" s="143"/>
      <c r="C20" s="143"/>
      <c r="D20" s="208"/>
      <c r="E20" s="302" t="s">
        <v>471</v>
      </c>
      <c r="F20" s="303"/>
      <c r="G20" s="303"/>
      <c r="H20" s="303"/>
      <c r="I20" s="303"/>
      <c r="J20" s="303"/>
      <c r="K20" s="303"/>
      <c r="L20" s="303"/>
      <c r="M20" s="303"/>
      <c r="N20" s="303"/>
      <c r="O20" s="303"/>
      <c r="P20" s="303"/>
      <c r="Q20" s="303"/>
      <c r="R20" s="303"/>
      <c r="S20" s="303"/>
      <c r="T20" s="303"/>
      <c r="U20" s="303"/>
      <c r="V20" s="303"/>
      <c r="W20" s="303"/>
      <c r="X20" s="303"/>
      <c r="Y20" s="303"/>
      <c r="Z20" s="303"/>
      <c r="AA20" s="303"/>
      <c r="AB20" s="303"/>
      <c r="AC20" s="303"/>
      <c r="AD20" s="303"/>
      <c r="AE20" s="303"/>
      <c r="AF20" s="303"/>
      <c r="AG20" s="303"/>
      <c r="AH20" s="304"/>
    </row>
    <row r="21" spans="1:51" ht="24" customHeight="1">
      <c r="A21" s="98"/>
      <c r="B21" s="99"/>
      <c r="C21" s="99"/>
      <c r="D21" s="255"/>
      <c r="E21" s="166" t="s">
        <v>472</v>
      </c>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8"/>
    </row>
    <row r="22" spans="1:51" ht="19.5" customHeight="1">
      <c r="A22" s="243" t="s">
        <v>28</v>
      </c>
      <c r="B22" s="234"/>
      <c r="C22" s="234"/>
      <c r="D22" s="270"/>
      <c r="E22" s="243" t="s">
        <v>79</v>
      </c>
      <c r="F22" s="96"/>
      <c r="G22" s="96"/>
      <c r="H22" s="96"/>
      <c r="I22" s="97"/>
      <c r="J22" s="119"/>
      <c r="K22" s="120"/>
      <c r="L22" s="244"/>
      <c r="M22" s="153" t="s">
        <v>237</v>
      </c>
      <c r="N22" s="154"/>
      <c r="O22" s="154"/>
      <c r="P22" s="155"/>
      <c r="Q22" s="153" t="s">
        <v>239</v>
      </c>
      <c r="R22" s="154"/>
      <c r="S22" s="154"/>
      <c r="T22" s="154"/>
      <c r="U22" s="154"/>
      <c r="V22" s="154"/>
      <c r="W22" s="154"/>
      <c r="X22" s="155"/>
      <c r="Y22" s="153" t="s">
        <v>240</v>
      </c>
      <c r="Z22" s="154"/>
      <c r="AA22" s="154"/>
      <c r="AB22" s="154"/>
      <c r="AC22" s="154"/>
      <c r="AD22" s="154"/>
      <c r="AE22" s="154"/>
      <c r="AF22" s="155"/>
      <c r="AG22" s="119"/>
      <c r="AH22" s="121"/>
      <c r="AJ22" s="2" t="s">
        <v>55</v>
      </c>
    </row>
    <row r="23" spans="1:51" ht="76.5" customHeight="1">
      <c r="A23" s="254"/>
      <c r="B23" s="271"/>
      <c r="C23" s="271"/>
      <c r="D23" s="272"/>
      <c r="E23" s="232"/>
      <c r="F23" s="134"/>
      <c r="G23" s="134"/>
      <c r="H23" s="134"/>
      <c r="I23" s="135"/>
      <c r="J23" s="245"/>
      <c r="K23" s="246"/>
      <c r="L23" s="247"/>
      <c r="M23" s="111" t="s">
        <v>238</v>
      </c>
      <c r="N23" s="112"/>
      <c r="O23" s="112"/>
      <c r="P23" s="113"/>
      <c r="Q23" s="248" t="s">
        <v>526</v>
      </c>
      <c r="R23" s="249"/>
      <c r="S23" s="249"/>
      <c r="T23" s="250"/>
      <c r="U23" s="145" t="s">
        <v>527</v>
      </c>
      <c r="V23" s="146"/>
      <c r="W23" s="146"/>
      <c r="X23" s="147"/>
      <c r="Y23" s="150" t="s">
        <v>521</v>
      </c>
      <c r="Z23" s="151"/>
      <c r="AA23" s="151"/>
      <c r="AB23" s="152"/>
      <c r="AC23" s="150" t="s">
        <v>470</v>
      </c>
      <c r="AD23" s="151"/>
      <c r="AE23" s="151"/>
      <c r="AF23" s="152"/>
      <c r="AG23" s="122"/>
      <c r="AH23" s="124"/>
      <c r="AJ23" s="2" t="s">
        <v>56</v>
      </c>
      <c r="AS23" s="71">
        <f>IF(E24="","n",0)</f>
        <v>0</v>
      </c>
    </row>
    <row r="24" spans="1:51" ht="24" customHeight="1">
      <c r="A24" s="254"/>
      <c r="B24" s="271"/>
      <c r="C24" s="271"/>
      <c r="D24" s="272"/>
      <c r="E24" s="273" t="str">
        <f>IF(AL24=0,"",IF(AK24&gt;0,"有","希望プログラムを"&amp;CHAR(10)&amp;"1つ以上選択して"&amp;CHAR(10)&amp;"ください"))</f>
        <v>希望プログラムを
1つ以上選択して
ください</v>
      </c>
      <c r="F24" s="274"/>
      <c r="G24" s="274"/>
      <c r="H24" s="274"/>
      <c r="I24" s="275"/>
      <c r="J24" s="114" t="s">
        <v>253</v>
      </c>
      <c r="K24" s="114"/>
      <c r="L24" s="115"/>
      <c r="M24" s="116" t="str">
        <f>IF(M25&gt;0,"有","")</f>
        <v/>
      </c>
      <c r="N24" s="117"/>
      <c r="O24" s="117"/>
      <c r="P24" s="118"/>
      <c r="Q24" s="116" t="str">
        <f t="shared" ref="Q24" si="0">IF(Q25&gt;0,"有","")</f>
        <v/>
      </c>
      <c r="R24" s="117"/>
      <c r="S24" s="117"/>
      <c r="T24" s="118"/>
      <c r="U24" s="116" t="str">
        <f t="shared" ref="U24" si="1">IF(U25&gt;0,"有","")</f>
        <v/>
      </c>
      <c r="V24" s="117"/>
      <c r="W24" s="117"/>
      <c r="X24" s="118"/>
      <c r="Y24" s="116" t="str">
        <f t="shared" ref="Y24" si="2">IF(Y25&gt;0,"有","")</f>
        <v/>
      </c>
      <c r="Z24" s="117"/>
      <c r="AA24" s="117"/>
      <c r="AB24" s="118"/>
      <c r="AC24" s="116" t="str">
        <f t="shared" ref="AC24" si="3">IF(AC25&gt;0,"有","")</f>
        <v/>
      </c>
      <c r="AD24" s="117"/>
      <c r="AE24" s="117"/>
      <c r="AF24" s="118"/>
      <c r="AG24" s="122"/>
      <c r="AH24" s="124"/>
      <c r="AK24" s="2">
        <f>COUNTIF(M24:AF24,"有")</f>
        <v>0</v>
      </c>
      <c r="AL24" s="2">
        <f>COUNTA(M24:AF24)</f>
        <v>5</v>
      </c>
      <c r="AS24" s="71">
        <f>IF(M24="",0,1)</f>
        <v>0</v>
      </c>
      <c r="AT24" s="71">
        <f>IF(Q24="",0,1)</f>
        <v>0</v>
      </c>
      <c r="AU24" s="71">
        <f>IF(U24="",0,1)</f>
        <v>0</v>
      </c>
      <c r="AV24" s="71">
        <f>IF(Y24="",0,1)</f>
        <v>0</v>
      </c>
      <c r="AW24" s="71">
        <f>IF(AC24="",0,1)</f>
        <v>0</v>
      </c>
      <c r="AX24" s="71">
        <f>SUM(AS24:AW24)</f>
        <v>0</v>
      </c>
      <c r="AY24" s="71" t="str">
        <f>IF(AX24=0,"n",0)</f>
        <v>n</v>
      </c>
    </row>
    <row r="25" spans="1:51" ht="24" customHeight="1">
      <c r="A25" s="254"/>
      <c r="B25" s="271"/>
      <c r="C25" s="271"/>
      <c r="D25" s="272"/>
      <c r="E25" s="276"/>
      <c r="F25" s="277"/>
      <c r="G25" s="277"/>
      <c r="H25" s="277"/>
      <c r="I25" s="278"/>
      <c r="J25" s="241" t="s">
        <v>254</v>
      </c>
      <c r="K25" s="241"/>
      <c r="L25" s="242"/>
      <c r="M25" s="103"/>
      <c r="N25" s="104"/>
      <c r="O25" s="104"/>
      <c r="P25" s="19" t="s">
        <v>43</v>
      </c>
      <c r="Q25" s="103"/>
      <c r="R25" s="104"/>
      <c r="S25" s="104"/>
      <c r="T25" s="19" t="s">
        <v>43</v>
      </c>
      <c r="U25" s="103"/>
      <c r="V25" s="104"/>
      <c r="W25" s="104"/>
      <c r="X25" s="19" t="s">
        <v>43</v>
      </c>
      <c r="Y25" s="103"/>
      <c r="Z25" s="104"/>
      <c r="AA25" s="104"/>
      <c r="AB25" s="19" t="s">
        <v>43</v>
      </c>
      <c r="AC25" s="103"/>
      <c r="AD25" s="104"/>
      <c r="AE25" s="104"/>
      <c r="AF25" s="19" t="s">
        <v>43</v>
      </c>
      <c r="AG25" s="148"/>
      <c r="AH25" s="149"/>
      <c r="AJ25" s="74">
        <f>M25</f>
        <v>0</v>
      </c>
      <c r="AK25" s="74">
        <f>Q25</f>
        <v>0</v>
      </c>
      <c r="AL25" s="74">
        <f>U25</f>
        <v>0</v>
      </c>
      <c r="AM25" s="74">
        <f>Y25</f>
        <v>0</v>
      </c>
      <c r="AN25" s="74">
        <f>AC25</f>
        <v>0</v>
      </c>
      <c r="AO25" s="74">
        <f>IF(MAX(AJ25:AN25)&gt;AC12,1,0)</f>
        <v>0</v>
      </c>
      <c r="AS25" s="71">
        <f>IF(AND(M24="有",M25=""),"n",0)</f>
        <v>0</v>
      </c>
      <c r="AT25" s="71">
        <f>IF(AND(Q24="有",Q25=""),"n",0)</f>
        <v>0</v>
      </c>
      <c r="AU25" s="71">
        <f>IF(AND(U24="有",U25=""),"n",0)</f>
        <v>0</v>
      </c>
      <c r="AV25" s="71">
        <f>IF(AND(Y24="有",Y25=""),"n",0)</f>
        <v>0</v>
      </c>
      <c r="AW25" s="71">
        <f>IF(AND(AC24="有",AC25=""),"n",0)</f>
        <v>0</v>
      </c>
    </row>
    <row r="26" spans="1:51" ht="30" customHeight="1" thickBot="1">
      <c r="A26" s="217" t="s">
        <v>29</v>
      </c>
      <c r="B26" s="218"/>
      <c r="C26" s="218"/>
      <c r="D26" s="219"/>
      <c r="E26" s="217" t="s">
        <v>525</v>
      </c>
      <c r="F26" s="218"/>
      <c r="G26" s="220"/>
      <c r="H26" s="218" t="s">
        <v>30</v>
      </c>
      <c r="I26" s="218"/>
      <c r="J26" s="137"/>
      <c r="K26" s="137"/>
      <c r="L26" s="218" t="s">
        <v>44</v>
      </c>
      <c r="M26" s="218"/>
      <c r="N26" s="218"/>
      <c r="O26" s="221"/>
      <c r="P26" s="221"/>
      <c r="Q26" s="221"/>
      <c r="R26" s="222"/>
      <c r="S26" s="223" t="s">
        <v>31</v>
      </c>
      <c r="T26" s="218"/>
      <c r="U26" s="218"/>
      <c r="V26" s="220"/>
      <c r="W26" s="206"/>
      <c r="X26" s="206"/>
      <c r="Y26" s="207"/>
      <c r="Z26" s="139"/>
      <c r="AA26" s="140"/>
      <c r="AB26" s="140"/>
      <c r="AC26" s="140"/>
      <c r="AD26" s="140"/>
      <c r="AE26" s="140"/>
      <c r="AF26" s="140"/>
      <c r="AG26" s="140"/>
      <c r="AH26" s="141"/>
      <c r="AJ26" s="2" t="s">
        <v>57</v>
      </c>
      <c r="AN26" s="75"/>
      <c r="AO26" s="2" t="s">
        <v>92</v>
      </c>
      <c r="AP26" s="2" t="str">
        <f>M24</f>
        <v/>
      </c>
      <c r="AQ26" s="76" t="str">
        <f>IF(AP26="有",M25,"")</f>
        <v/>
      </c>
      <c r="AR26" s="71">
        <f>IF(R36="■",1,0)</f>
        <v>0</v>
      </c>
      <c r="AS26" s="71" t="str">
        <f>IF(AR26=1,"不可","")</f>
        <v/>
      </c>
      <c r="AT26" s="71"/>
    </row>
    <row r="27" spans="1:51" ht="33.75" customHeight="1" thickTop="1">
      <c r="A27" s="142" t="s">
        <v>67</v>
      </c>
      <c r="B27" s="143"/>
      <c r="C27" s="143"/>
      <c r="D27" s="208"/>
      <c r="E27" s="89" t="s">
        <v>528</v>
      </c>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1"/>
      <c r="AJ27" s="2" t="s">
        <v>58</v>
      </c>
      <c r="AO27" s="2" t="s">
        <v>93</v>
      </c>
      <c r="AP27" s="2" t="str">
        <f>Q24</f>
        <v/>
      </c>
      <c r="AQ27" s="76" t="str">
        <f>IF(AP27="有",Q25,"")</f>
        <v/>
      </c>
      <c r="AR27" s="71">
        <f>IF(R37="■",1,0)</f>
        <v>0</v>
      </c>
      <c r="AS27" s="71" t="str">
        <f t="shared" ref="AS27:AS30" si="4">IF(AR27=1,"不可","")</f>
        <v/>
      </c>
      <c r="AT27" s="71"/>
    </row>
    <row r="28" spans="1:51" ht="49" customHeight="1">
      <c r="A28" s="142"/>
      <c r="B28" s="143"/>
      <c r="C28" s="143"/>
      <c r="D28" s="208"/>
      <c r="E28" s="92"/>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4"/>
      <c r="AO28" s="2" t="s">
        <v>94</v>
      </c>
      <c r="AP28" s="2" t="str">
        <f>U24</f>
        <v/>
      </c>
      <c r="AQ28" s="76" t="str">
        <f>IF(AP28="有",U25,"")</f>
        <v/>
      </c>
      <c r="AR28" s="71">
        <f>IF(R38="■",1,0)</f>
        <v>0</v>
      </c>
      <c r="AS28" s="71" t="str">
        <f t="shared" si="4"/>
        <v/>
      </c>
      <c r="AT28" s="71"/>
    </row>
    <row r="29" spans="1:51" ht="24" customHeight="1">
      <c r="A29" s="142"/>
      <c r="B29" s="143"/>
      <c r="C29" s="143"/>
      <c r="D29" s="208"/>
      <c r="E29" s="211"/>
      <c r="F29" s="212"/>
      <c r="G29" s="212"/>
      <c r="H29" s="212"/>
      <c r="I29" s="212"/>
      <c r="J29" s="212"/>
      <c r="K29" s="212"/>
      <c r="L29" s="212"/>
      <c r="M29" s="212"/>
      <c r="N29" s="212"/>
      <c r="O29" s="212"/>
      <c r="P29" s="212"/>
      <c r="Q29" s="212"/>
      <c r="R29" s="212"/>
      <c r="S29" s="212"/>
      <c r="T29" s="212"/>
      <c r="U29" s="212"/>
      <c r="V29" s="212"/>
      <c r="W29" s="212"/>
      <c r="X29" s="212"/>
      <c r="Y29" s="212"/>
      <c r="Z29" s="212"/>
      <c r="AA29" s="212"/>
      <c r="AB29" s="212"/>
      <c r="AC29" s="212"/>
      <c r="AD29" s="212"/>
      <c r="AE29" s="212"/>
      <c r="AF29" s="212"/>
      <c r="AG29" s="212"/>
      <c r="AH29" s="213"/>
      <c r="AO29" s="2" t="s">
        <v>95</v>
      </c>
      <c r="AP29" s="2" t="str">
        <f>Y24</f>
        <v/>
      </c>
      <c r="AQ29" s="76" t="str">
        <f>IF(AP29="有",Y25,"")</f>
        <v/>
      </c>
      <c r="AR29" s="71">
        <f>IF(R39="■",1,0)</f>
        <v>0</v>
      </c>
      <c r="AS29" s="71" t="str">
        <f t="shared" si="4"/>
        <v/>
      </c>
      <c r="AT29" s="71"/>
    </row>
    <row r="30" spans="1:51" ht="24" customHeight="1" thickBot="1">
      <c r="A30" s="209"/>
      <c r="B30" s="171"/>
      <c r="C30" s="171"/>
      <c r="D30" s="210"/>
      <c r="E30" s="214"/>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6"/>
      <c r="AO30" s="2" t="s">
        <v>96</v>
      </c>
      <c r="AP30" s="2" t="str">
        <f>AC24</f>
        <v/>
      </c>
      <c r="AQ30" s="76" t="str">
        <f>IF(AP30="有",AC25,"")</f>
        <v/>
      </c>
      <c r="AR30" s="71">
        <f>IF(R40="■",1,0)</f>
        <v>0</v>
      </c>
      <c r="AS30" s="71" t="str">
        <f t="shared" si="4"/>
        <v/>
      </c>
    </row>
    <row r="31" spans="1:51" ht="3" customHeight="1">
      <c r="A31" s="20"/>
      <c r="B31" s="20"/>
      <c r="C31" s="20"/>
      <c r="D31" s="20"/>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Q31" s="76"/>
    </row>
    <row r="32" spans="1:51" ht="24" customHeight="1">
      <c r="A32" s="238" t="str">
        <f>IF(AO25=1,AK34,IF(AL35=1,AM35,IF(AJ32=1,AK32,"")))</f>
        <v/>
      </c>
      <c r="B32" s="238"/>
      <c r="C32" s="238"/>
      <c r="D32" s="238"/>
      <c r="E32" s="238"/>
      <c r="F32" s="238"/>
      <c r="G32" s="238"/>
      <c r="H32" s="238"/>
      <c r="I32" s="238"/>
      <c r="J32" s="238"/>
      <c r="K32" s="238"/>
      <c r="L32" s="238"/>
      <c r="M32" s="238"/>
      <c r="N32" s="238"/>
      <c r="O32" s="238"/>
      <c r="P32" s="238"/>
      <c r="Q32" s="238"/>
      <c r="R32" s="238"/>
      <c r="S32" s="238"/>
      <c r="T32" s="238"/>
      <c r="U32" s="238"/>
      <c r="V32" s="238"/>
      <c r="W32" s="238"/>
      <c r="X32" s="238"/>
      <c r="Y32" s="143" t="s">
        <v>33</v>
      </c>
      <c r="Z32" s="143"/>
      <c r="AA32" s="143"/>
      <c r="AB32" s="169"/>
      <c r="AC32" s="169"/>
      <c r="AD32" s="169"/>
      <c r="AE32" s="169"/>
      <c r="AF32" s="169"/>
      <c r="AG32" s="169"/>
      <c r="AH32" s="6" t="s">
        <v>32</v>
      </c>
      <c r="AJ32" s="2">
        <f>IF(AND(Y24="有",J26="有"),1,0)</f>
        <v>0</v>
      </c>
      <c r="AK32" s="2" t="s">
        <v>243</v>
      </c>
    </row>
    <row r="33" spans="1:39" ht="6" customHeight="1"/>
    <row r="34" spans="1:39" ht="21" customHeight="1" thickBot="1">
      <c r="A34" s="22"/>
      <c r="B34" s="22"/>
      <c r="C34" s="22"/>
      <c r="D34" s="22"/>
      <c r="E34" s="22"/>
      <c r="F34" s="22"/>
      <c r="G34" s="22"/>
      <c r="H34" s="22"/>
      <c r="I34" s="22"/>
      <c r="J34" s="22"/>
      <c r="K34" s="22"/>
      <c r="L34" s="22"/>
      <c r="M34" s="22"/>
      <c r="N34" s="22"/>
      <c r="O34" s="22"/>
      <c r="P34" s="22"/>
      <c r="Q34" s="22"/>
      <c r="R34" s="22"/>
      <c r="S34" s="22"/>
      <c r="T34" s="22"/>
      <c r="U34" s="22"/>
      <c r="V34" s="22"/>
      <c r="W34" s="22"/>
      <c r="X34" s="22"/>
      <c r="Y34" s="170" t="s">
        <v>34</v>
      </c>
      <c r="Z34" s="170"/>
      <c r="AA34" s="171" t="s">
        <v>2</v>
      </c>
      <c r="AB34" s="171"/>
      <c r="AC34" s="53"/>
      <c r="AD34" s="23" t="s">
        <v>3</v>
      </c>
      <c r="AE34" s="53"/>
      <c r="AF34" s="23" t="s">
        <v>17</v>
      </c>
      <c r="AG34" s="53"/>
      <c r="AH34" s="23" t="s">
        <v>5</v>
      </c>
      <c r="AJ34" s="72" t="e">
        <f>VALUE("R"&amp;+AC34&amp;+"."&amp;+AE34&amp;+"."&amp;+AG34)</f>
        <v>#VALUE!</v>
      </c>
      <c r="AK34" s="2" t="s">
        <v>244</v>
      </c>
    </row>
    <row r="35" spans="1:39" ht="24" customHeight="1">
      <c r="A35" s="279" t="s">
        <v>40</v>
      </c>
      <c r="B35" s="280"/>
      <c r="C35" s="280"/>
      <c r="D35" s="281"/>
      <c r="E35" s="38" t="str">
        <f>IF(AJ37=1,"■","□")</f>
        <v>□</v>
      </c>
      <c r="F35" s="24" t="s">
        <v>35</v>
      </c>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69"/>
      <c r="AJ35" s="2" t="s">
        <v>59</v>
      </c>
      <c r="AL35" s="2">
        <f>IF(AND(Q25="",U25&gt;0),1,0)</f>
        <v>0</v>
      </c>
      <c r="AM35" s="2" t="s">
        <v>257</v>
      </c>
    </row>
    <row r="36" spans="1:39" ht="24" customHeight="1">
      <c r="A36" s="282"/>
      <c r="B36" s="283"/>
      <c r="C36" s="283"/>
      <c r="D36" s="284"/>
      <c r="F36" s="27" t="str">
        <f>IF(AL37=2,"■","□")</f>
        <v>□</v>
      </c>
      <c r="G36" s="26" t="s">
        <v>461</v>
      </c>
      <c r="N36" s="54" t="s">
        <v>60</v>
      </c>
      <c r="O36" s="26" t="s">
        <v>36</v>
      </c>
      <c r="R36" s="27" t="str">
        <f>IF(N36="■","□",IF(F36="■","■","□"))</f>
        <v>□</v>
      </c>
      <c r="S36" s="28" t="s">
        <v>37</v>
      </c>
      <c r="V36" s="236" t="s">
        <v>462</v>
      </c>
      <c r="W36" s="236"/>
      <c r="X36" s="236"/>
      <c r="Y36" s="236"/>
      <c r="Z36" s="236"/>
      <c r="AA36" s="236"/>
      <c r="AB36" s="236"/>
      <c r="AC36" s="236"/>
      <c r="AD36" s="236"/>
      <c r="AE36" s="236"/>
      <c r="AF36" s="236"/>
      <c r="AG36" s="236"/>
      <c r="AH36" s="18"/>
      <c r="AJ36" s="2" t="s">
        <v>61</v>
      </c>
    </row>
    <row r="37" spans="1:39" ht="24" customHeight="1">
      <c r="A37" s="282"/>
      <c r="B37" s="283"/>
      <c r="C37" s="283"/>
      <c r="D37" s="284"/>
      <c r="F37" s="27" t="str">
        <f>IF(AL38=2,"■","□")</f>
        <v>□</v>
      </c>
      <c r="G37" s="28" t="s">
        <v>255</v>
      </c>
      <c r="H37" s="70"/>
      <c r="I37" s="70"/>
      <c r="J37" s="70"/>
      <c r="K37" s="70"/>
      <c r="L37" s="70"/>
      <c r="N37" s="54" t="s">
        <v>60</v>
      </c>
      <c r="O37" s="26" t="s">
        <v>36</v>
      </c>
      <c r="R37" s="27" t="str">
        <f t="shared" ref="R37:R40" si="5">IF(N37="■","□",IF(F37="■","■","□"))</f>
        <v>□</v>
      </c>
      <c r="S37" s="28" t="s">
        <v>37</v>
      </c>
      <c r="V37" s="264"/>
      <c r="W37" s="264"/>
      <c r="X37" s="264"/>
      <c r="Y37" s="264"/>
      <c r="Z37" s="264"/>
      <c r="AA37" s="264"/>
      <c r="AB37" s="264"/>
      <c r="AC37" s="264"/>
      <c r="AD37" s="264"/>
      <c r="AE37" s="264"/>
      <c r="AF37" s="264"/>
      <c r="AG37" s="264"/>
      <c r="AH37" s="18"/>
      <c r="AJ37" s="2">
        <f>IF(AB32="",0,1)</f>
        <v>0</v>
      </c>
      <c r="AK37" s="2">
        <f>IF(M24="有",1,0)</f>
        <v>0</v>
      </c>
      <c r="AL37" s="2">
        <f>SUM($AJ$37,AK37)</f>
        <v>0</v>
      </c>
    </row>
    <row r="38" spans="1:39" ht="24" customHeight="1">
      <c r="A38" s="282"/>
      <c r="B38" s="283"/>
      <c r="C38" s="283"/>
      <c r="D38" s="284"/>
      <c r="F38" s="27" t="str">
        <f>IF(AL39=2,"■","□")</f>
        <v>□</v>
      </c>
      <c r="G38" s="28" t="s">
        <v>256</v>
      </c>
      <c r="H38" s="70"/>
      <c r="I38" s="70"/>
      <c r="J38" s="70"/>
      <c r="K38" s="70"/>
      <c r="L38" s="70"/>
      <c r="N38" s="54" t="s">
        <v>60</v>
      </c>
      <c r="O38" s="26" t="s">
        <v>36</v>
      </c>
      <c r="R38" s="27" t="str">
        <f t="shared" si="5"/>
        <v>□</v>
      </c>
      <c r="S38" s="28" t="s">
        <v>37</v>
      </c>
      <c r="V38" s="264"/>
      <c r="W38" s="264"/>
      <c r="X38" s="264"/>
      <c r="Y38" s="264"/>
      <c r="Z38" s="264"/>
      <c r="AA38" s="264"/>
      <c r="AB38" s="264"/>
      <c r="AC38" s="264"/>
      <c r="AD38" s="264"/>
      <c r="AE38" s="264"/>
      <c r="AF38" s="264"/>
      <c r="AG38" s="264"/>
      <c r="AH38" s="18"/>
      <c r="AK38" s="2">
        <f>IF(Q24="有",1,0)</f>
        <v>0</v>
      </c>
      <c r="AL38" s="2">
        <f t="shared" ref="AL38:AL42" si="6">SUM($AJ$37,AK38)</f>
        <v>0</v>
      </c>
    </row>
    <row r="39" spans="1:39" ht="24" customHeight="1">
      <c r="A39" s="282"/>
      <c r="B39" s="283"/>
      <c r="C39" s="283"/>
      <c r="D39" s="284"/>
      <c r="F39" s="27" t="str">
        <f>IF(AL40=2,"■","□")</f>
        <v>□</v>
      </c>
      <c r="G39" s="26" t="s">
        <v>460</v>
      </c>
      <c r="N39" s="54" t="s">
        <v>60</v>
      </c>
      <c r="O39" s="26" t="s">
        <v>36</v>
      </c>
      <c r="R39" s="27" t="str">
        <f t="shared" si="5"/>
        <v>□</v>
      </c>
      <c r="S39" s="28" t="s">
        <v>37</v>
      </c>
      <c r="V39" s="264"/>
      <c r="W39" s="264"/>
      <c r="X39" s="264"/>
      <c r="Y39" s="264"/>
      <c r="Z39" s="264"/>
      <c r="AA39" s="264"/>
      <c r="AB39" s="264"/>
      <c r="AC39" s="264"/>
      <c r="AD39" s="264"/>
      <c r="AE39" s="264"/>
      <c r="AF39" s="264"/>
      <c r="AG39" s="264"/>
      <c r="AH39" s="18"/>
      <c r="AK39" s="2">
        <f>IF(U24="有",1,0)</f>
        <v>0</v>
      </c>
      <c r="AL39" s="2">
        <f t="shared" si="6"/>
        <v>0</v>
      </c>
    </row>
    <row r="40" spans="1:39" ht="24" customHeight="1">
      <c r="A40" s="282"/>
      <c r="B40" s="283"/>
      <c r="C40" s="283"/>
      <c r="D40" s="284"/>
      <c r="F40" s="27" t="str">
        <f>IF(AL42=2,"■","□")</f>
        <v>□</v>
      </c>
      <c r="G40" s="26" t="s">
        <v>38</v>
      </c>
      <c r="N40" s="54" t="s">
        <v>60</v>
      </c>
      <c r="O40" s="26" t="s">
        <v>36</v>
      </c>
      <c r="R40" s="27" t="str">
        <f t="shared" si="5"/>
        <v>□</v>
      </c>
      <c r="S40" s="28" t="s">
        <v>37</v>
      </c>
      <c r="V40" s="264"/>
      <c r="W40" s="264"/>
      <c r="X40" s="264"/>
      <c r="Y40" s="264"/>
      <c r="Z40" s="264"/>
      <c r="AA40" s="264"/>
      <c r="AB40" s="264"/>
      <c r="AC40" s="264"/>
      <c r="AD40" s="264"/>
      <c r="AE40" s="264"/>
      <c r="AF40" s="264"/>
      <c r="AG40" s="264"/>
      <c r="AH40" s="18"/>
      <c r="AK40" s="2">
        <f>IF(Y24="有",1,0)</f>
        <v>0</v>
      </c>
      <c r="AL40" s="2">
        <f t="shared" si="6"/>
        <v>0</v>
      </c>
    </row>
    <row r="41" spans="1:39" ht="6" customHeight="1">
      <c r="A41" s="282"/>
      <c r="B41" s="283"/>
      <c r="C41" s="283"/>
      <c r="D41" s="284"/>
      <c r="AH41" s="18"/>
    </row>
    <row r="42" spans="1:39" ht="19.5" customHeight="1">
      <c r="A42" s="282"/>
      <c r="B42" s="283"/>
      <c r="C42" s="283"/>
      <c r="D42" s="284"/>
      <c r="E42" s="172" t="s">
        <v>39</v>
      </c>
      <c r="F42" s="172"/>
      <c r="G42" s="172"/>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3"/>
      <c r="AK42" s="2">
        <f>IF(AC24="有",1,0)</f>
        <v>0</v>
      </c>
      <c r="AL42" s="2">
        <f t="shared" si="6"/>
        <v>0</v>
      </c>
    </row>
    <row r="43" spans="1:39" ht="19.5" customHeight="1">
      <c r="A43" s="282"/>
      <c r="B43" s="283"/>
      <c r="C43" s="283"/>
      <c r="D43" s="284"/>
      <c r="E43" s="172" t="s">
        <v>465</v>
      </c>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3"/>
    </row>
    <row r="44" spans="1:39" ht="19.5" customHeight="1">
      <c r="A44" s="282"/>
      <c r="B44" s="283"/>
      <c r="C44" s="283"/>
      <c r="D44" s="284"/>
      <c r="E44" s="172" t="s">
        <v>466</v>
      </c>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3"/>
    </row>
    <row r="45" spans="1:39" ht="19.5" customHeight="1">
      <c r="A45" s="282"/>
      <c r="B45" s="283"/>
      <c r="C45" s="283"/>
      <c r="D45" s="284"/>
      <c r="E45" s="305" t="s">
        <v>233</v>
      </c>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5"/>
      <c r="AE45" s="305"/>
      <c r="AF45" s="305"/>
      <c r="AG45" s="305"/>
      <c r="AH45" s="306"/>
    </row>
    <row r="46" spans="1:39" ht="19.5" customHeight="1">
      <c r="A46" s="282"/>
      <c r="B46" s="283"/>
      <c r="C46" s="283"/>
      <c r="D46" s="284"/>
      <c r="E46" s="172" t="s">
        <v>467</v>
      </c>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3"/>
    </row>
    <row r="47" spans="1:39" ht="19.5" customHeight="1">
      <c r="A47" s="282"/>
      <c r="B47" s="283"/>
      <c r="C47" s="283"/>
      <c r="D47" s="284"/>
      <c r="E47" s="172" t="s">
        <v>248</v>
      </c>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3"/>
    </row>
    <row r="48" spans="1:39" ht="7.5" customHeight="1">
      <c r="A48" s="282"/>
      <c r="B48" s="283"/>
      <c r="C48" s="283"/>
      <c r="D48" s="284"/>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3"/>
    </row>
    <row r="49" spans="1:34" ht="6" customHeight="1" thickBot="1">
      <c r="A49" s="285"/>
      <c r="B49" s="286"/>
      <c r="C49" s="286"/>
      <c r="D49" s="287"/>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3"/>
    </row>
    <row r="50" spans="1:34" ht="18" customHeight="1">
      <c r="A50" s="28" t="s">
        <v>236</v>
      </c>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row>
    <row r="51" spans="1:34" ht="5.25" customHeight="1">
      <c r="A51" s="70"/>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row>
    <row r="52" spans="1:34" ht="19.5" customHeight="1">
      <c r="A52" s="70"/>
      <c r="B52" s="70"/>
      <c r="C52" s="70"/>
      <c r="D52" s="70"/>
      <c r="E52" s="78" t="s">
        <v>41</v>
      </c>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row>
    <row r="53" spans="1:34" ht="19.5" customHeight="1">
      <c r="A53" s="70"/>
      <c r="B53" s="70"/>
      <c r="C53" s="70"/>
      <c r="D53" s="70"/>
      <c r="E53" s="70"/>
      <c r="F53" s="70"/>
      <c r="G53" s="70"/>
      <c r="H53" s="78"/>
      <c r="I53" s="78"/>
      <c r="J53" s="78"/>
      <c r="K53" s="78"/>
      <c r="L53" s="78"/>
      <c r="M53" s="78"/>
      <c r="N53" s="78"/>
      <c r="O53" s="78"/>
      <c r="P53" s="80" t="s">
        <v>468</v>
      </c>
      <c r="Q53" s="79" t="s">
        <v>42</v>
      </c>
      <c r="R53" s="70"/>
      <c r="S53" s="70"/>
      <c r="T53" s="70"/>
      <c r="U53" s="70"/>
      <c r="V53" s="70"/>
      <c r="W53" s="70"/>
      <c r="X53" s="70"/>
      <c r="Y53" s="70" t="s">
        <v>463</v>
      </c>
      <c r="Z53" s="70"/>
      <c r="AA53" s="70"/>
      <c r="AB53" s="70"/>
      <c r="AC53" s="70"/>
      <c r="AD53" s="70"/>
      <c r="AE53" s="70"/>
      <c r="AF53" s="70"/>
      <c r="AG53" s="70"/>
      <c r="AH53" s="70"/>
    </row>
    <row r="54" spans="1:34" ht="50.15" customHeight="1">
      <c r="A54" s="70"/>
      <c r="B54" s="70"/>
      <c r="C54" s="70"/>
      <c r="D54" s="70"/>
      <c r="E54" s="88" t="s">
        <v>464</v>
      </c>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70"/>
    </row>
    <row r="55" spans="1:34" ht="12.65" customHeight="1">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row>
  </sheetData>
  <sheetProtection algorithmName="SHA-512" hashValue="shIRYAjUV3US5Uvsj7+0YVm73huqGRFbpcW2Y1MiXuAWxUKEjUiwaW5Ux21gcah7WF2WHXxiLCQOTM1ywfqojg==" saltValue="uS3loJxkM5M0Nq3oMrp5Jw==" spinCount="100000" sheet="1" objects="1" scenarios="1"/>
  <mergeCells count="136">
    <mergeCell ref="V37:AG40"/>
    <mergeCell ref="E42:AH42"/>
    <mergeCell ref="G9:S9"/>
    <mergeCell ref="T9:U9"/>
    <mergeCell ref="V9:AC9"/>
    <mergeCell ref="A22:D25"/>
    <mergeCell ref="E24:I25"/>
    <mergeCell ref="A35:D49"/>
    <mergeCell ref="E48:AH48"/>
    <mergeCell ref="A18:D18"/>
    <mergeCell ref="A14:D17"/>
    <mergeCell ref="I15:J15"/>
    <mergeCell ref="L15:N15"/>
    <mergeCell ref="R15:X15"/>
    <mergeCell ref="X14:AH14"/>
    <mergeCell ref="E14:G14"/>
    <mergeCell ref="H14:S14"/>
    <mergeCell ref="T14:W14"/>
    <mergeCell ref="E46:AH46"/>
    <mergeCell ref="M22:P22"/>
    <mergeCell ref="J16:X16"/>
    <mergeCell ref="E17:G17"/>
    <mergeCell ref="E20:AH20"/>
    <mergeCell ref="E45:AH45"/>
    <mergeCell ref="V36:AG36"/>
    <mergeCell ref="A1:R1"/>
    <mergeCell ref="A32:X32"/>
    <mergeCell ref="Q22:X22"/>
    <mergeCell ref="P13:T13"/>
    <mergeCell ref="L13:O13"/>
    <mergeCell ref="AC24:AF24"/>
    <mergeCell ref="J25:L25"/>
    <mergeCell ref="M25:O25"/>
    <mergeCell ref="Q25:S25"/>
    <mergeCell ref="U25:W25"/>
    <mergeCell ref="E22:I23"/>
    <mergeCell ref="J22:L23"/>
    <mergeCell ref="Q23:T23"/>
    <mergeCell ref="A19:D21"/>
    <mergeCell ref="A7:D7"/>
    <mergeCell ref="E7:U7"/>
    <mergeCell ref="A8:D9"/>
    <mergeCell ref="F8:G8"/>
    <mergeCell ref="I8:K8"/>
    <mergeCell ref="M8:N8"/>
    <mergeCell ref="H16:I16"/>
    <mergeCell ref="A2:AH2"/>
    <mergeCell ref="Y4:Z4"/>
    <mergeCell ref="AA4:AB4"/>
    <mergeCell ref="W26:Y26"/>
    <mergeCell ref="A27:D30"/>
    <mergeCell ref="E29:AH29"/>
    <mergeCell ref="E30:AH30"/>
    <mergeCell ref="A26:D26"/>
    <mergeCell ref="E26:G26"/>
    <mergeCell ref="H26:I26"/>
    <mergeCell ref="J26:K26"/>
    <mergeCell ref="L26:N26"/>
    <mergeCell ref="O26:R26"/>
    <mergeCell ref="S26:V26"/>
    <mergeCell ref="Z26:AH26"/>
    <mergeCell ref="A10:D12"/>
    <mergeCell ref="Y8:AC8"/>
    <mergeCell ref="V8:X8"/>
    <mergeCell ref="E12:F12"/>
    <mergeCell ref="E10:G11"/>
    <mergeCell ref="H10:J11"/>
    <mergeCell ref="Q10:S11"/>
    <mergeCell ref="N12:O12"/>
    <mergeCell ref="T10:V11"/>
    <mergeCell ref="W10:Y11"/>
    <mergeCell ref="K10:M11"/>
    <mergeCell ref="Y32:AA32"/>
    <mergeCell ref="AB32:AG32"/>
    <mergeCell ref="Y34:Z34"/>
    <mergeCell ref="AA34:AB34"/>
    <mergeCell ref="E47:AH47"/>
    <mergeCell ref="E44:AH44"/>
    <mergeCell ref="E43:AH43"/>
    <mergeCell ref="A5:D5"/>
    <mergeCell ref="E5:F5"/>
    <mergeCell ref="M5:N5"/>
    <mergeCell ref="A6:D6"/>
    <mergeCell ref="E6:U6"/>
    <mergeCell ref="V6:Y6"/>
    <mergeCell ref="Z6:AC6"/>
    <mergeCell ref="AD6:AH6"/>
    <mergeCell ref="E13:H13"/>
    <mergeCell ref="O8:U8"/>
    <mergeCell ref="A13:D13"/>
    <mergeCell ref="W12:X12"/>
    <mergeCell ref="V7:Y7"/>
    <mergeCell ref="AC12:AE12"/>
    <mergeCell ref="Z7:AC7"/>
    <mergeCell ref="AD7:AH9"/>
    <mergeCell ref="E9:F9"/>
    <mergeCell ref="N10:P11"/>
    <mergeCell ref="AC25:AE25"/>
    <mergeCell ref="E18:G18"/>
    <mergeCell ref="U23:X23"/>
    <mergeCell ref="AG22:AH25"/>
    <mergeCell ref="U24:X24"/>
    <mergeCell ref="Y23:AB23"/>
    <mergeCell ref="AC23:AF23"/>
    <mergeCell ref="Y22:AF22"/>
    <mergeCell ref="S18:U18"/>
    <mergeCell ref="V17:AF17"/>
    <mergeCell ref="AG17:AH17"/>
    <mergeCell ref="Y24:AB24"/>
    <mergeCell ref="H17:R17"/>
    <mergeCell ref="E19:AH19"/>
    <mergeCell ref="E21:AH21"/>
    <mergeCell ref="E54:AG54"/>
    <mergeCell ref="E27:AH28"/>
    <mergeCell ref="E15:G16"/>
    <mergeCell ref="P15:Q15"/>
    <mergeCell ref="Z12:AA12"/>
    <mergeCell ref="AG10:AH12"/>
    <mergeCell ref="Y25:AA25"/>
    <mergeCell ref="M23:P23"/>
    <mergeCell ref="J24:L24"/>
    <mergeCell ref="M24:P24"/>
    <mergeCell ref="Q24:T24"/>
    <mergeCell ref="Y15:AH16"/>
    <mergeCell ref="S17:U17"/>
    <mergeCell ref="H18:J18"/>
    <mergeCell ref="K18:M18"/>
    <mergeCell ref="N18:R18"/>
    <mergeCell ref="Q12:R12"/>
    <mergeCell ref="T12:U12"/>
    <mergeCell ref="Z10:AB11"/>
    <mergeCell ref="AC10:AF11"/>
    <mergeCell ref="V18:AC18"/>
    <mergeCell ref="AD18:AH18"/>
    <mergeCell ref="H12:I12"/>
    <mergeCell ref="K12:L12"/>
  </mergeCells>
  <phoneticPr fontId="1"/>
  <conditionalFormatting sqref="A32:X32">
    <cfRule type="expression" dxfId="6" priority="3">
      <formula>$AO$25=1</formula>
    </cfRule>
    <cfRule type="expression" dxfId="5" priority="4">
      <formula>$AL$35=1</formula>
    </cfRule>
    <cfRule type="expression" dxfId="4" priority="7">
      <formula>$AJ$32=1</formula>
    </cfRule>
  </conditionalFormatting>
  <conditionalFormatting sqref="A1:R1">
    <cfRule type="expression" dxfId="3" priority="1">
      <formula>$AZ$4=1</formula>
    </cfRule>
    <cfRule type="expression" dxfId="2" priority="2">
      <formula>$AW$2=1</formula>
    </cfRule>
  </conditionalFormatting>
  <dataValidations count="17">
    <dataValidation type="list" allowBlank="1" showInputMessage="1" showErrorMessage="1" sqref="W26:Y26 J26:K26" xr:uid="{98FE0689-BB1C-48CA-A3E7-8963121ABF96}">
      <formula1>$AJ$22:$AJ$24</formula1>
    </dataValidation>
    <dataValidation type="list" allowBlank="1" showInputMessage="1" showErrorMessage="1" sqref="E13" xr:uid="{92CE9EC4-94F6-4B2B-9116-34C235D2258A}">
      <formula1>$AJ$13:$AJ$17</formula1>
    </dataValidation>
    <dataValidation type="list" allowBlank="1" showInputMessage="1" showErrorMessage="1" sqref="O26:R26" xr:uid="{C81C9652-CAC4-40FB-B5F8-6F9CF273E619}">
      <formula1>$AJ$26:$AJ$28</formula1>
    </dataValidation>
    <dataValidation imeMode="halfAlpha" allowBlank="1" showInputMessage="1" showErrorMessage="1" sqref="L15:N15 F8:G8 I8:K8 N18 I15:J15 R15:X15 K18" xr:uid="{F3777BB1-056C-4D20-8F32-D04978F3D4EE}"/>
    <dataValidation imeMode="halfKatakana" allowBlank="1" showInputMessage="1" showErrorMessage="1" sqref="E6:U6" xr:uid="{E0E98BB1-9F80-4C72-A570-4F2A66D8A725}"/>
    <dataValidation type="whole" imeMode="halfAlpha" allowBlank="1" showInputMessage="1" showErrorMessage="1" error="数値を入力してください。" sqref="Y25:AA25 Z7:AC7 Q12:R12 U25:W25 W12:X12 AC25:AE25 Q25:S25 J13 M25:O25 Z12:AA12 T12:U12 E12:F12 H12:I12 K12:L12 N12:O12" xr:uid="{02503420-0BF0-44FE-9EB4-DB842886FD35}">
      <formula1>0</formula1>
      <formula2>1000</formula2>
    </dataValidation>
    <dataValidation type="whole" allowBlank="1" showInputMessage="1" showErrorMessage="1" error="学年欄は数値のみで入力してください。_x000a_複数学年の場合は、通信欄にもその旨を記入してください。_x000a_（例：学年欄「2」、通信欄「学年は2～3年生」）" sqref="V7:Y7" xr:uid="{4B41C1BB-7451-45F5-B278-BC140B3EC371}">
      <formula1>1</formula1>
      <formula2>10</formula2>
    </dataValidation>
    <dataValidation type="whole" imeMode="halfAlpha" allowBlank="1" showInputMessage="1" showErrorMessage="1" error="1～12の数値を入力してください。" sqref="AE4 I5 AE34" xr:uid="{4F6CAD60-EB95-450B-94E6-94B041CFB39A}">
      <formula1>1</formula1>
      <formula2>12</formula2>
    </dataValidation>
    <dataValidation type="whole" imeMode="halfAlpha" allowBlank="1" showInputMessage="1" showErrorMessage="1" error="1～31の数値を入力してください。" sqref="K5 AG4 AG34" xr:uid="{27882BE4-FBF0-4B72-911A-D2CD9D09AC06}">
      <formula1>1</formula1>
      <formula2>31</formula2>
    </dataValidation>
    <dataValidation type="whole" imeMode="halfAlpha" allowBlank="1" showInputMessage="1" showErrorMessage="1" error="年を正しく入力してください。" sqref="G5" xr:uid="{33AF77F7-0C5B-44D1-B63A-920B07348C34}">
      <formula1>AK4</formula1>
      <formula2>AL4</formula2>
    </dataValidation>
    <dataValidation type="whole" imeMode="halfAlpha" allowBlank="1" showInputMessage="1" showErrorMessage="1" error="開園は9:00からです。" sqref="P5" xr:uid="{1489F4B9-B207-4EFD-B2AD-E351D536B729}">
      <formula1>9</formula1>
      <formula2>20</formula2>
    </dataValidation>
    <dataValidation type="whole" imeMode="halfAlpha" allowBlank="1" showInputMessage="1" showErrorMessage="1" error="無効な時間帯です。" sqref="U5" xr:uid="{82E77949-2C88-47C5-9723-56A9918CAF3B}">
      <formula1>9</formula1>
      <formula2>20</formula2>
    </dataValidation>
    <dataValidation type="whole" imeMode="halfAlpha" allowBlank="1" showInputMessage="1" showErrorMessage="1" error="60より小さい数値を入力してください。" sqref="R5 W5" xr:uid="{A4FE1954-3969-4066-9F33-1672059A42E7}">
      <formula1>0</formula1>
      <formula2>59</formula2>
    </dataValidation>
    <dataValidation type="list" imeMode="halfAlpha" allowBlank="1" showInputMessage="1" showErrorMessage="1" sqref="H18:J18" xr:uid="{7281A59E-881D-44FC-8655-9B1F8B1BF591}">
      <formula1>$AJ$18:$AJ$20</formula1>
    </dataValidation>
    <dataValidation type="list" allowBlank="1" showInputMessage="1" showErrorMessage="1" sqref="N36:N40" xr:uid="{2842D219-6935-4D00-8620-EE20C7BEB129}">
      <formula1>$AJ$35:$AJ$36</formula1>
    </dataValidation>
    <dataValidation type="whole" imeMode="halfAlpha" allowBlank="1" showInputMessage="1" showErrorMessage="1" error="年を正しく入力してください。" sqref="AC4" xr:uid="{1321B38E-DA96-46FC-A867-F07AA894CE84}">
      <formula1>AJ4</formula1>
      <formula2>AL4</formula2>
    </dataValidation>
    <dataValidation type="whole" imeMode="halfAlpha" allowBlank="1" showInputMessage="1" showErrorMessage="1" error="数値を入力してください。" sqref="AC34" xr:uid="{CB607810-667E-4290-8C88-BC0CB7F96208}">
      <formula1>AJ4</formula1>
      <formula2>AL4</formula2>
    </dataValidation>
  </dataValidations>
  <hyperlinks>
    <hyperlink ref="Q53" r:id="rId1" xr:uid="{B6419538-56F7-4C60-BC33-8CBEABC91C90}"/>
  </hyperlinks>
  <printOptions horizontalCentered="1"/>
  <pageMargins left="0.35433070866141736" right="0.27559055118110237" top="0.11811023622047245" bottom="7.874015748031496E-2" header="0.31496062992125984" footer="0.31496062992125984"/>
  <pageSetup paperSize="9" scale="65" orientation="portrait" blackAndWhite="1"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F1A5E-9366-4344-83ED-B65AD3F8C7E6}">
  <dimension ref="B1:DE181"/>
  <sheetViews>
    <sheetView view="pageBreakPreview" zoomScale="80" zoomScaleNormal="80" zoomScaleSheetLayoutView="80" workbookViewId="0">
      <pane xSplit="4" ySplit="2" topLeftCell="F3" activePane="bottomRight" state="frozen"/>
      <selection activeCell="Y8" sqref="Y8:AC8"/>
      <selection pane="topRight" activeCell="Y8" sqref="Y8:AC8"/>
      <selection pane="bottomLeft" activeCell="Y8" sqref="Y8:AC8"/>
      <selection pane="bottomRight" activeCell="B16" sqref="B16"/>
    </sheetView>
  </sheetViews>
  <sheetFormatPr defaultColWidth="8.58203125" defaultRowHeight="19.5" customHeight="1"/>
  <cols>
    <col min="1" max="1" width="2.58203125" style="29" customWidth="1"/>
    <col min="2" max="2" width="27.58203125" style="29" customWidth="1"/>
    <col min="3" max="3" width="56.5" style="29" customWidth="1"/>
    <col min="4" max="4" width="2.58203125" style="29" customWidth="1"/>
    <col min="5" max="5" width="100.58203125" style="29" customWidth="1"/>
    <col min="6" max="6" width="22.58203125" style="40" customWidth="1"/>
    <col min="7" max="7" width="37.58203125" style="41" customWidth="1"/>
    <col min="8" max="8" width="3.58203125" style="41" customWidth="1"/>
    <col min="9" max="15" width="8.58203125" style="41"/>
    <col min="16" max="16" width="12.25" style="41" customWidth="1"/>
    <col min="17" max="17" width="10.83203125" style="85" customWidth="1"/>
    <col min="18" max="18" width="17.83203125" style="85" customWidth="1"/>
    <col min="19" max="19" width="8.58203125" style="85"/>
    <col min="20" max="20" width="12.25" style="41" customWidth="1"/>
    <col min="21" max="21" width="10.83203125" style="85" customWidth="1"/>
    <col min="22" max="22" width="8.58203125" style="30"/>
    <col min="23" max="109" width="8.58203125" style="31"/>
    <col min="110" max="16384" width="8.58203125" style="29"/>
  </cols>
  <sheetData>
    <row r="1" spans="2:109" ht="30" customHeight="1" thickBot="1">
      <c r="B1" s="32" t="s">
        <v>172</v>
      </c>
      <c r="F1" s="40" t="s">
        <v>164</v>
      </c>
    </row>
    <row r="2" spans="2:109" ht="24" customHeight="1" thickBot="1">
      <c r="B2" s="33" t="s">
        <v>163</v>
      </c>
      <c r="C2" s="34" t="s">
        <v>223</v>
      </c>
      <c r="F2" s="45" t="s">
        <v>97</v>
      </c>
      <c r="G2" s="46"/>
      <c r="I2" s="39" t="s">
        <v>77</v>
      </c>
      <c r="P2" s="86" t="s">
        <v>457</v>
      </c>
      <c r="Q2" s="87" t="s">
        <v>458</v>
      </c>
      <c r="R2" s="87" t="s">
        <v>459</v>
      </c>
      <c r="T2" s="86" t="s">
        <v>475</v>
      </c>
      <c r="U2" s="87" t="s">
        <v>458</v>
      </c>
    </row>
    <row r="3" spans="2:109" ht="24" customHeight="1">
      <c r="B3" s="36" t="s">
        <v>247</v>
      </c>
      <c r="C3" s="55"/>
      <c r="F3" s="45" t="s">
        <v>246</v>
      </c>
      <c r="G3" s="46"/>
      <c r="I3" s="39"/>
      <c r="P3" s="86" t="s">
        <v>258</v>
      </c>
      <c r="Q3" s="87" t="s">
        <v>259</v>
      </c>
      <c r="R3" s="87" t="s">
        <v>260</v>
      </c>
      <c r="T3" s="86" t="s">
        <v>476</v>
      </c>
      <c r="U3" s="87" t="s">
        <v>84</v>
      </c>
    </row>
    <row r="4" spans="2:109" ht="24" customHeight="1">
      <c r="B4" s="59" t="s">
        <v>166</v>
      </c>
      <c r="C4" s="60"/>
      <c r="F4" s="45" t="s">
        <v>165</v>
      </c>
      <c r="G4" s="51"/>
      <c r="I4" s="42"/>
      <c r="P4" s="86" t="s">
        <v>261</v>
      </c>
      <c r="Q4" s="87" t="s">
        <v>262</v>
      </c>
      <c r="R4" s="87" t="s">
        <v>263</v>
      </c>
      <c r="T4" s="86" t="s">
        <v>477</v>
      </c>
      <c r="U4" s="87" t="s">
        <v>84</v>
      </c>
    </row>
    <row r="5" spans="2:109" ht="24" customHeight="1">
      <c r="B5" s="35" t="s">
        <v>167</v>
      </c>
      <c r="C5" s="55"/>
      <c r="F5" s="45" t="s">
        <v>98</v>
      </c>
      <c r="G5" s="51"/>
      <c r="I5" s="42"/>
      <c r="P5" s="86" t="s">
        <v>264</v>
      </c>
      <c r="Q5" s="87" t="s">
        <v>259</v>
      </c>
      <c r="R5" s="87" t="s">
        <v>265</v>
      </c>
      <c r="T5" s="86" t="s">
        <v>474</v>
      </c>
      <c r="U5" s="87" t="s">
        <v>84</v>
      </c>
    </row>
    <row r="6" spans="2:109" ht="24" customHeight="1">
      <c r="B6" s="36" t="s">
        <v>473</v>
      </c>
      <c r="C6" s="81" t="str">
        <f>IF(C5="","",IF(OR(RIGHT(C5,1)="都",RIGHT(C5,1)="府",RIGHT(C5,1)="県"),"道外",IF(ISERROR(VLOOKUP(C5,P3:P181,1,FALSE))=FALSE,"道内","※都府県名または市町村名を正しく入力してください。")))</f>
        <v/>
      </c>
      <c r="F6" s="45" t="s">
        <v>247</v>
      </c>
      <c r="G6" s="47" t="str">
        <f>IF(C3="","",C3)</f>
        <v/>
      </c>
      <c r="I6" s="42">
        <v>1</v>
      </c>
      <c r="P6" s="86" t="s">
        <v>266</v>
      </c>
      <c r="Q6" s="87" t="s">
        <v>259</v>
      </c>
      <c r="R6" s="87" t="s">
        <v>267</v>
      </c>
      <c r="T6" s="86" t="s">
        <v>478</v>
      </c>
      <c r="U6" s="87" t="s">
        <v>84</v>
      </c>
    </row>
    <row r="7" spans="2:109" ht="24" customHeight="1">
      <c r="B7" s="36" t="s">
        <v>523</v>
      </c>
      <c r="C7" s="81" t="str">
        <f>IF(C5="","",IF(C6="道内",IF(ISERROR(VLOOKUP(C5,P3:Q181,2,FALSE))=TRUE,"",VLOOKUP(C5,P3:Q181,2,FALSE)),""))</f>
        <v/>
      </c>
      <c r="F7" s="48" t="s">
        <v>166</v>
      </c>
      <c r="G7" s="51"/>
      <c r="I7" s="43"/>
      <c r="P7" s="87" t="s">
        <v>268</v>
      </c>
      <c r="Q7" s="87" t="s">
        <v>269</v>
      </c>
      <c r="R7" s="87" t="s">
        <v>270</v>
      </c>
      <c r="T7" s="87" t="s">
        <v>479</v>
      </c>
      <c r="U7" s="87" t="s">
        <v>84</v>
      </c>
      <c r="V7" s="31"/>
      <c r="DE7" s="29"/>
    </row>
    <row r="8" spans="2:109" ht="24" customHeight="1">
      <c r="B8" s="36" t="s">
        <v>524</v>
      </c>
      <c r="C8" s="81" t="str">
        <f>IF(C5="","",IF(C6="道外",IF(ISERROR(VLOOKUP(C5,T3:U48,2,FALSE))=TRUE,"",VLOOKUP(C5,T3:U48,2,FALSE)),""))</f>
        <v/>
      </c>
      <c r="F8" s="45" t="s">
        <v>99</v>
      </c>
      <c r="G8" s="49" t="str">
        <f>IF(ISERROR(I8)=TRUE,"",I8)</f>
        <v/>
      </c>
      <c r="I8" s="44" t="e">
        <f>VALUE("R"&amp;+【記入】申込書!AC4&amp;+"."&amp;+【記入】申込書!AE4&amp;+"."&amp;+【記入】申込書!AG4)</f>
        <v>#VALUE!</v>
      </c>
      <c r="P8" s="86" t="s">
        <v>271</v>
      </c>
      <c r="Q8" s="87" t="s">
        <v>269</v>
      </c>
      <c r="R8" s="87" t="s">
        <v>270</v>
      </c>
      <c r="T8" s="86" t="s">
        <v>480</v>
      </c>
      <c r="U8" s="87" t="s">
        <v>84</v>
      </c>
    </row>
    <row r="9" spans="2:109" ht="24" customHeight="1">
      <c r="B9" s="36" t="s">
        <v>208</v>
      </c>
      <c r="C9" s="55"/>
      <c r="F9" s="45" t="s">
        <v>100</v>
      </c>
      <c r="G9" s="51"/>
      <c r="P9" s="86" t="s">
        <v>272</v>
      </c>
      <c r="Q9" s="87" t="s">
        <v>259</v>
      </c>
      <c r="R9" s="87" t="s">
        <v>273</v>
      </c>
      <c r="T9" s="86" t="s">
        <v>481</v>
      </c>
      <c r="U9" s="87" t="s">
        <v>85</v>
      </c>
    </row>
    <row r="10" spans="2:109" ht="24" customHeight="1">
      <c r="B10" s="36" t="s">
        <v>209</v>
      </c>
      <c r="C10" s="56">
        <v>25</v>
      </c>
      <c r="F10" s="45" t="s">
        <v>101</v>
      </c>
      <c r="G10" s="51"/>
      <c r="P10" s="86" t="s">
        <v>274</v>
      </c>
      <c r="Q10" s="87" t="s">
        <v>259</v>
      </c>
      <c r="R10" s="87" t="s">
        <v>267</v>
      </c>
      <c r="T10" s="86" t="s">
        <v>482</v>
      </c>
      <c r="U10" s="87" t="s">
        <v>85</v>
      </c>
      <c r="DE10" s="29"/>
    </row>
    <row r="11" spans="2:109" ht="24" customHeight="1">
      <c r="B11" s="36" t="s">
        <v>210</v>
      </c>
      <c r="C11" s="55"/>
      <c r="F11" s="45" t="s">
        <v>102</v>
      </c>
      <c r="G11" s="49" t="str">
        <f>IF(ISERROR(I11)=TRUE,"",I11)</f>
        <v/>
      </c>
      <c r="I11" s="44" t="e">
        <f>VALUE("R"&amp;+【記入】申込書!AC34&amp;+"."&amp;+【記入】申込書!AE34&amp;+"."&amp;+【記入】申込書!AG34)</f>
        <v>#VALUE!</v>
      </c>
      <c r="P11" s="86" t="s">
        <v>275</v>
      </c>
      <c r="Q11" s="87" t="s">
        <v>259</v>
      </c>
      <c r="R11" s="87" t="s">
        <v>267</v>
      </c>
      <c r="T11" s="86" t="s">
        <v>483</v>
      </c>
      <c r="U11" s="87" t="s">
        <v>85</v>
      </c>
      <c r="V11" s="31"/>
    </row>
    <row r="12" spans="2:109" ht="24" customHeight="1">
      <c r="B12" s="36" t="s">
        <v>211</v>
      </c>
      <c r="C12" s="56">
        <v>45</v>
      </c>
      <c r="F12" s="45" t="s">
        <v>103</v>
      </c>
      <c r="G12" s="49" t="str">
        <f>IF(ISERROR(【記入】申込書!AJ5)=TRUE,"",【記入】申込書!AJ5)</f>
        <v/>
      </c>
      <c r="P12" s="86" t="s">
        <v>276</v>
      </c>
      <c r="Q12" s="87" t="s">
        <v>269</v>
      </c>
      <c r="R12" s="87" t="s">
        <v>277</v>
      </c>
      <c r="T12" s="86" t="s">
        <v>484</v>
      </c>
      <c r="U12" s="87" t="s">
        <v>85</v>
      </c>
    </row>
    <row r="13" spans="2:109" ht="24" customHeight="1">
      <c r="B13" s="36" t="s">
        <v>212</v>
      </c>
      <c r="C13" s="55"/>
      <c r="F13" s="45" t="s">
        <v>104</v>
      </c>
      <c r="G13" s="47" t="str">
        <f>【記入】申込書!AQ5</f>
        <v/>
      </c>
      <c r="P13" s="86" t="s">
        <v>278</v>
      </c>
      <c r="Q13" s="87" t="s">
        <v>259</v>
      </c>
      <c r="R13" s="87" t="s">
        <v>273</v>
      </c>
      <c r="T13" s="86" t="s">
        <v>485</v>
      </c>
      <c r="U13" s="87" t="s">
        <v>85</v>
      </c>
    </row>
    <row r="14" spans="2:109" ht="24" customHeight="1">
      <c r="B14" s="36" t="s">
        <v>213</v>
      </c>
      <c r="C14" s="56">
        <v>20</v>
      </c>
      <c r="F14" s="45" t="s">
        <v>105</v>
      </c>
      <c r="G14" s="50" t="str">
        <f>IF(【記入】申込書!AJ6=0,"",IF(ISERROR(【記入】申込書!AJ6)=TRUE,"",【記入】申込書!AJ6))</f>
        <v/>
      </c>
      <c r="P14" s="86" t="s">
        <v>279</v>
      </c>
      <c r="Q14" s="87" t="s">
        <v>259</v>
      </c>
      <c r="R14" s="87" t="s">
        <v>273</v>
      </c>
      <c r="T14" s="86" t="s">
        <v>486</v>
      </c>
      <c r="U14" s="87" t="s">
        <v>85</v>
      </c>
    </row>
    <row r="15" spans="2:109" ht="24" customHeight="1">
      <c r="B15" s="36" t="s">
        <v>214</v>
      </c>
      <c r="C15" s="55"/>
      <c r="F15" s="45" t="s">
        <v>106</v>
      </c>
      <c r="G15" s="50" t="str">
        <f>IF(【記入】申込書!AJ7=0,"",IF(ISERROR(【記入】申込書!AJ7)=TRUE,"",【記入】申込書!AJ7))</f>
        <v/>
      </c>
      <c r="P15" s="86" t="s">
        <v>280</v>
      </c>
      <c r="Q15" s="87" t="s">
        <v>259</v>
      </c>
      <c r="R15" s="87" t="s">
        <v>260</v>
      </c>
      <c r="T15" s="86" t="s">
        <v>487</v>
      </c>
      <c r="U15" s="87" t="s">
        <v>85</v>
      </c>
    </row>
    <row r="16" spans="2:109" ht="24" customHeight="1">
      <c r="B16" s="36" t="s">
        <v>215</v>
      </c>
      <c r="C16" s="56">
        <v>40</v>
      </c>
      <c r="F16" s="45" t="s">
        <v>107</v>
      </c>
      <c r="G16" s="47" t="str">
        <f>IF(【記入】申込書!E6=0,"",ASC(【記入】申込書!E6))</f>
        <v/>
      </c>
      <c r="P16" s="86" t="s">
        <v>281</v>
      </c>
      <c r="Q16" s="87" t="s">
        <v>282</v>
      </c>
      <c r="R16" s="87" t="s">
        <v>283</v>
      </c>
      <c r="T16" s="86" t="s">
        <v>488</v>
      </c>
      <c r="U16" s="87" t="s">
        <v>86</v>
      </c>
    </row>
    <row r="17" spans="2:21" ht="24" customHeight="1">
      <c r="B17" s="36" t="s">
        <v>226</v>
      </c>
      <c r="C17" s="57">
        <v>1200</v>
      </c>
      <c r="F17" s="45" t="s">
        <v>108</v>
      </c>
      <c r="G17" s="47" t="str">
        <f>IF(【記入】申込書!E7=0,"",【記入】申込書!E7)</f>
        <v/>
      </c>
      <c r="P17" s="86" t="s">
        <v>284</v>
      </c>
      <c r="Q17" s="87" t="s">
        <v>269</v>
      </c>
      <c r="R17" s="87" t="s">
        <v>285</v>
      </c>
      <c r="T17" s="86" t="s">
        <v>489</v>
      </c>
      <c r="U17" s="87" t="s">
        <v>86</v>
      </c>
    </row>
    <row r="18" spans="2:21" ht="24" customHeight="1">
      <c r="B18" s="36" t="s">
        <v>227</v>
      </c>
      <c r="C18" s="55"/>
      <c r="F18" s="45" t="s">
        <v>109</v>
      </c>
      <c r="G18" s="47" t="str">
        <f>IF(【記入】申込書!V7=0,"",【記入】申込書!V7)</f>
        <v/>
      </c>
      <c r="P18" s="86" t="s">
        <v>286</v>
      </c>
      <c r="Q18" s="87" t="s">
        <v>282</v>
      </c>
      <c r="R18" s="87" t="s">
        <v>287</v>
      </c>
      <c r="T18" s="86" t="s">
        <v>490</v>
      </c>
      <c r="U18" s="87" t="s">
        <v>86</v>
      </c>
    </row>
    <row r="19" spans="2:21" ht="24" customHeight="1">
      <c r="B19" s="36" t="s">
        <v>216</v>
      </c>
      <c r="C19" s="55"/>
      <c r="F19" s="45" t="s">
        <v>110</v>
      </c>
      <c r="G19" s="47" t="str">
        <f>IF(【記入】申込書!Z7=0,"",【記入】申込書!Z7)</f>
        <v/>
      </c>
      <c r="P19" s="86" t="s">
        <v>288</v>
      </c>
      <c r="Q19" s="87" t="s">
        <v>269</v>
      </c>
      <c r="R19" s="87" t="s">
        <v>277</v>
      </c>
      <c r="T19" s="86" t="s">
        <v>491</v>
      </c>
      <c r="U19" s="87" t="s">
        <v>86</v>
      </c>
    </row>
    <row r="20" spans="2:21" ht="24" customHeight="1">
      <c r="B20" s="36" t="s">
        <v>217</v>
      </c>
      <c r="C20" s="56">
        <v>25</v>
      </c>
      <c r="F20" s="45" t="s">
        <v>111</v>
      </c>
      <c r="G20" s="47" t="str">
        <f>IF(【記入】申込書!F8="","",ASC(【記入】申込書!F8&amp;"-"&amp;【記入】申込書!I8))</f>
        <v/>
      </c>
      <c r="P20" s="86" t="s">
        <v>289</v>
      </c>
      <c r="Q20" s="87" t="s">
        <v>262</v>
      </c>
      <c r="R20" s="87" t="s">
        <v>263</v>
      </c>
      <c r="T20" s="86" t="s">
        <v>492</v>
      </c>
      <c r="U20" s="87" t="s">
        <v>86</v>
      </c>
    </row>
    <row r="21" spans="2:21" ht="24" customHeight="1">
      <c r="B21" s="36" t="s">
        <v>228</v>
      </c>
      <c r="C21" s="57">
        <v>800</v>
      </c>
      <c r="F21" s="45" t="s">
        <v>112</v>
      </c>
      <c r="G21" s="47" t="str">
        <f>IF(【記入】申込書!G9=0,"",【記入】申込書!G9)</f>
        <v/>
      </c>
      <c r="I21" s="41" t="s">
        <v>224</v>
      </c>
      <c r="P21" s="86" t="s">
        <v>290</v>
      </c>
      <c r="Q21" s="87" t="s">
        <v>262</v>
      </c>
      <c r="R21" s="87" t="s">
        <v>263</v>
      </c>
      <c r="T21" s="86" t="s">
        <v>493</v>
      </c>
      <c r="U21" s="87" t="s">
        <v>86</v>
      </c>
    </row>
    <row r="22" spans="2:21" ht="24" customHeight="1">
      <c r="B22" s="36" t="s">
        <v>229</v>
      </c>
      <c r="C22" s="55"/>
      <c r="F22" s="48" t="s">
        <v>167</v>
      </c>
      <c r="G22" s="47" t="str">
        <f>IF(C5=0,"",C5)</f>
        <v/>
      </c>
      <c r="I22" s="41" t="s">
        <v>225</v>
      </c>
      <c r="P22" s="86" t="s">
        <v>291</v>
      </c>
      <c r="Q22" s="87" t="s">
        <v>269</v>
      </c>
      <c r="R22" s="87" t="s">
        <v>270</v>
      </c>
      <c r="T22" s="86" t="s">
        <v>494</v>
      </c>
      <c r="U22" s="87" t="s">
        <v>86</v>
      </c>
    </row>
    <row r="23" spans="2:21" ht="24" customHeight="1">
      <c r="B23" s="36" t="s">
        <v>218</v>
      </c>
      <c r="C23" s="55"/>
      <c r="F23" s="48" t="s">
        <v>168</v>
      </c>
      <c r="G23" s="47" t="str">
        <f>IF(C6=0,"",C6)</f>
        <v/>
      </c>
      <c r="P23" s="86" t="s">
        <v>292</v>
      </c>
      <c r="Q23" s="87" t="s">
        <v>282</v>
      </c>
      <c r="R23" s="87" t="s">
        <v>283</v>
      </c>
      <c r="T23" s="86" t="s">
        <v>495</v>
      </c>
      <c r="U23" s="87" t="s">
        <v>86</v>
      </c>
    </row>
    <row r="24" spans="2:21" ht="24" customHeight="1">
      <c r="B24" s="36" t="s">
        <v>219</v>
      </c>
      <c r="C24" s="55"/>
      <c r="F24" s="48" t="s">
        <v>169</v>
      </c>
      <c r="G24" s="47" t="str">
        <f>IF(C7=0,"",C7)</f>
        <v/>
      </c>
      <c r="I24" s="41" t="s">
        <v>80</v>
      </c>
      <c r="P24" s="86" t="s">
        <v>293</v>
      </c>
      <c r="Q24" s="87" t="s">
        <v>269</v>
      </c>
      <c r="R24" s="87" t="s">
        <v>270</v>
      </c>
      <c r="T24" s="86" t="s">
        <v>496</v>
      </c>
      <c r="U24" s="87" t="s">
        <v>86</v>
      </c>
    </row>
    <row r="25" spans="2:21" ht="24" customHeight="1">
      <c r="B25" s="36" t="s">
        <v>220</v>
      </c>
      <c r="C25" s="55"/>
      <c r="F25" s="48" t="s">
        <v>170</v>
      </c>
      <c r="G25" s="47" t="str">
        <f>IF(C8=0,"",C8)</f>
        <v/>
      </c>
      <c r="I25" s="41" t="s">
        <v>81</v>
      </c>
      <c r="J25" s="41" t="s">
        <v>84</v>
      </c>
      <c r="P25" s="86" t="s">
        <v>294</v>
      </c>
      <c r="Q25" s="87" t="s">
        <v>259</v>
      </c>
      <c r="R25" s="87" t="s">
        <v>273</v>
      </c>
      <c r="T25" s="86" t="s">
        <v>497</v>
      </c>
      <c r="U25" s="87" t="s">
        <v>87</v>
      </c>
    </row>
    <row r="26" spans="2:21" ht="24" customHeight="1">
      <c r="B26" s="36" t="s">
        <v>221</v>
      </c>
      <c r="C26" s="55"/>
      <c r="F26" s="45" t="s">
        <v>113</v>
      </c>
      <c r="G26" s="47" t="str">
        <f>IF(【記入】申込書!O8=0,"",IF(ISERROR(K26)=TRUE,ASC(【記入】申込書!O8),ASC(【記入】申込書!O8&amp;"#")))</f>
        <v/>
      </c>
      <c r="I26" s="41" t="s">
        <v>82</v>
      </c>
      <c r="J26" s="41" t="s">
        <v>85</v>
      </c>
      <c r="K26" s="61">
        <f>【記入】申込書!O8+1</f>
        <v>1</v>
      </c>
      <c r="P26" s="86" t="s">
        <v>295</v>
      </c>
      <c r="Q26" s="87" t="s">
        <v>282</v>
      </c>
      <c r="R26" s="87" t="s">
        <v>283</v>
      </c>
      <c r="T26" s="86" t="s">
        <v>498</v>
      </c>
      <c r="U26" s="87" t="s">
        <v>87</v>
      </c>
    </row>
    <row r="27" spans="2:21" ht="24" customHeight="1" thickBot="1">
      <c r="B27" s="64" t="s">
        <v>222</v>
      </c>
      <c r="C27" s="65"/>
      <c r="F27" s="45" t="s">
        <v>114</v>
      </c>
      <c r="G27" s="47" t="str">
        <f>IF(【記入】申込書!Y8=0,"",【記入】申込書!Y8)</f>
        <v/>
      </c>
      <c r="I27" s="41" t="s">
        <v>83</v>
      </c>
      <c r="J27" s="41" t="s">
        <v>86</v>
      </c>
      <c r="P27" s="86" t="s">
        <v>296</v>
      </c>
      <c r="Q27" s="87" t="s">
        <v>259</v>
      </c>
      <c r="R27" s="87" t="s">
        <v>273</v>
      </c>
      <c r="T27" s="86" t="s">
        <v>499</v>
      </c>
      <c r="U27" s="87" t="s">
        <v>87</v>
      </c>
    </row>
    <row r="28" spans="2:21" ht="24" customHeight="1">
      <c r="F28" s="45" t="s">
        <v>115</v>
      </c>
      <c r="G28" s="47" t="str">
        <f>IF(【記入】申込書!E12=0,"",【記入】申込書!E12)</f>
        <v/>
      </c>
      <c r="J28" s="41" t="s">
        <v>87</v>
      </c>
      <c r="P28" s="86" t="s">
        <v>297</v>
      </c>
      <c r="Q28" s="87" t="s">
        <v>262</v>
      </c>
      <c r="R28" s="87" t="s">
        <v>265</v>
      </c>
      <c r="T28" s="86" t="s">
        <v>500</v>
      </c>
      <c r="U28" s="87" t="s">
        <v>87</v>
      </c>
    </row>
    <row r="29" spans="2:21" ht="24" customHeight="1">
      <c r="F29" s="45" t="s">
        <v>116</v>
      </c>
      <c r="G29" s="47" t="str">
        <f>IF(【記入】申込書!H12=0,"",【記入】申込書!H12)</f>
        <v/>
      </c>
      <c r="J29" s="41" t="s">
        <v>88</v>
      </c>
      <c r="P29" s="86" t="s">
        <v>298</v>
      </c>
      <c r="Q29" s="87" t="s">
        <v>259</v>
      </c>
      <c r="R29" s="87" t="s">
        <v>265</v>
      </c>
      <c r="T29" s="86" t="s">
        <v>501</v>
      </c>
      <c r="U29" s="87" t="s">
        <v>87</v>
      </c>
    </row>
    <row r="30" spans="2:21" ht="24" customHeight="1">
      <c r="F30" s="45" t="s">
        <v>117</v>
      </c>
      <c r="G30" s="47" t="str">
        <f>IF(【記入】申込書!K12=0,"",【記入】申込書!K12)</f>
        <v/>
      </c>
      <c r="J30" s="41" t="s">
        <v>89</v>
      </c>
      <c r="P30" s="86" t="s">
        <v>299</v>
      </c>
      <c r="Q30" s="87" t="s">
        <v>259</v>
      </c>
      <c r="R30" s="87" t="s">
        <v>265</v>
      </c>
      <c r="T30" s="86" t="s">
        <v>502</v>
      </c>
      <c r="U30" s="87" t="s">
        <v>87</v>
      </c>
    </row>
    <row r="31" spans="2:21" ht="24" customHeight="1">
      <c r="F31" s="45" t="s">
        <v>118</v>
      </c>
      <c r="G31" s="47" t="str">
        <f>IF(【記入】申込書!N12=0,"",【記入】申込書!N12)</f>
        <v/>
      </c>
      <c r="J31" s="41" t="s">
        <v>90</v>
      </c>
      <c r="P31" s="86" t="s">
        <v>300</v>
      </c>
      <c r="Q31" s="87" t="s">
        <v>259</v>
      </c>
      <c r="R31" s="87" t="s">
        <v>265</v>
      </c>
      <c r="T31" s="86" t="s">
        <v>503</v>
      </c>
      <c r="U31" s="87" t="s">
        <v>87</v>
      </c>
    </row>
    <row r="32" spans="2:21" ht="24" customHeight="1">
      <c r="F32" s="45" t="s">
        <v>119</v>
      </c>
      <c r="G32" s="47" t="str">
        <f>IF(【記入】申込書!Q12=0,"",【記入】申込書!Q12)</f>
        <v/>
      </c>
      <c r="J32" s="41" t="s">
        <v>91</v>
      </c>
      <c r="P32" s="86" t="s">
        <v>301</v>
      </c>
      <c r="Q32" s="87" t="s">
        <v>282</v>
      </c>
      <c r="R32" s="87" t="s">
        <v>287</v>
      </c>
      <c r="T32" s="86" t="s">
        <v>504</v>
      </c>
      <c r="U32" s="87" t="s">
        <v>88</v>
      </c>
    </row>
    <row r="33" spans="6:21" ht="24" customHeight="1">
      <c r="F33" s="45" t="s">
        <v>120</v>
      </c>
      <c r="G33" s="47" t="str">
        <f>IF(【記入】申込書!T12=0,"",【記入】申込書!T12)</f>
        <v/>
      </c>
      <c r="P33" s="86" t="s">
        <v>302</v>
      </c>
      <c r="Q33" s="87" t="s">
        <v>259</v>
      </c>
      <c r="R33" s="87" t="s">
        <v>265</v>
      </c>
      <c r="T33" s="86" t="s">
        <v>505</v>
      </c>
      <c r="U33" s="87" t="s">
        <v>88</v>
      </c>
    </row>
    <row r="34" spans="6:21" ht="24" customHeight="1">
      <c r="F34" s="45" t="s">
        <v>121</v>
      </c>
      <c r="G34" s="47" t="str">
        <f>IF(【記入】申込書!W12=0,"",【記入】申込書!W12)</f>
        <v/>
      </c>
      <c r="P34" s="86" t="s">
        <v>303</v>
      </c>
      <c r="Q34" s="87" t="s">
        <v>282</v>
      </c>
      <c r="R34" s="87" t="s">
        <v>304</v>
      </c>
      <c r="T34" s="86" t="s">
        <v>506</v>
      </c>
      <c r="U34" s="87" t="s">
        <v>88</v>
      </c>
    </row>
    <row r="35" spans="6:21" ht="24" customHeight="1">
      <c r="F35" s="45" t="s">
        <v>122</v>
      </c>
      <c r="G35" s="47" t="str">
        <f>IF(【記入】申込書!Z12=0,"",【記入】申込書!Z12)</f>
        <v/>
      </c>
      <c r="P35" s="86" t="s">
        <v>305</v>
      </c>
      <c r="Q35" s="87" t="s">
        <v>282</v>
      </c>
      <c r="R35" s="87" t="s">
        <v>304</v>
      </c>
      <c r="T35" s="86" t="s">
        <v>507</v>
      </c>
      <c r="U35" s="87" t="s">
        <v>88</v>
      </c>
    </row>
    <row r="36" spans="6:21" ht="24" customHeight="1">
      <c r="F36" s="45" t="s">
        <v>123</v>
      </c>
      <c r="G36" s="47" t="str">
        <f>IF(【記入】申込書!AC12=0,"",【記入】申込書!AC12)</f>
        <v/>
      </c>
      <c r="P36" s="86" t="s">
        <v>306</v>
      </c>
      <c r="Q36" s="87" t="s">
        <v>259</v>
      </c>
      <c r="R36" s="87" t="s">
        <v>273</v>
      </c>
      <c r="T36" s="86" t="s">
        <v>508</v>
      </c>
      <c r="U36" s="87" t="s">
        <v>88</v>
      </c>
    </row>
    <row r="37" spans="6:21" ht="24" customHeight="1">
      <c r="F37" s="45" t="s">
        <v>124</v>
      </c>
      <c r="G37" s="47" t="str">
        <f>IF(【記入】申込書!E13=0,"",【記入】申込書!E13)</f>
        <v/>
      </c>
      <c r="I37" s="43"/>
      <c r="P37" s="86" t="s">
        <v>307</v>
      </c>
      <c r="Q37" s="87" t="s">
        <v>282</v>
      </c>
      <c r="R37" s="87" t="s">
        <v>287</v>
      </c>
      <c r="T37" s="86" t="s">
        <v>509</v>
      </c>
      <c r="U37" s="87" t="s">
        <v>89</v>
      </c>
    </row>
    <row r="38" spans="6:21" ht="24" customHeight="1">
      <c r="F38" s="45" t="s">
        <v>125</v>
      </c>
      <c r="G38" s="47" t="str">
        <f>IF(【記入】申込書!J13=0,"",【記入】申込書!J13)</f>
        <v/>
      </c>
      <c r="I38" s="43"/>
      <c r="P38" s="86" t="s">
        <v>308</v>
      </c>
      <c r="Q38" s="87" t="s">
        <v>259</v>
      </c>
      <c r="R38" s="87" t="s">
        <v>309</v>
      </c>
      <c r="T38" s="86" t="s">
        <v>510</v>
      </c>
      <c r="U38" s="87" t="s">
        <v>89</v>
      </c>
    </row>
    <row r="39" spans="6:21" ht="24" customHeight="1">
      <c r="F39" s="45" t="s">
        <v>126</v>
      </c>
      <c r="G39" s="47" t="str">
        <f>IF(【記入】申込書!P13=0,"",【記入】申込書!P13)</f>
        <v/>
      </c>
      <c r="I39" s="43"/>
      <c r="P39" s="86" t="s">
        <v>310</v>
      </c>
      <c r="Q39" s="87" t="s">
        <v>259</v>
      </c>
      <c r="R39" s="87" t="s">
        <v>273</v>
      </c>
      <c r="T39" s="86" t="s">
        <v>511</v>
      </c>
      <c r="U39" s="87" t="s">
        <v>89</v>
      </c>
    </row>
    <row r="40" spans="6:21" ht="24" customHeight="1">
      <c r="F40" s="45" t="s">
        <v>127</v>
      </c>
      <c r="G40" s="47" t="str">
        <f>IF(【記入】申込書!H14=0,"",【記入】申込書!H14)</f>
        <v/>
      </c>
      <c r="I40" s="43"/>
      <c r="P40" s="86" t="s">
        <v>311</v>
      </c>
      <c r="Q40" s="87" t="s">
        <v>269</v>
      </c>
      <c r="R40" s="87" t="s">
        <v>270</v>
      </c>
      <c r="T40" s="86" t="s">
        <v>512</v>
      </c>
      <c r="U40" s="87" t="s">
        <v>89</v>
      </c>
    </row>
    <row r="41" spans="6:21" ht="24" customHeight="1">
      <c r="F41" s="45" t="s">
        <v>128</v>
      </c>
      <c r="G41" s="47" t="str">
        <f>IF(【記入】申込書!X14=0,"",【記入】申込書!X14)</f>
        <v/>
      </c>
      <c r="P41" s="86" t="s">
        <v>312</v>
      </c>
      <c r="Q41" s="87" t="s">
        <v>259</v>
      </c>
      <c r="R41" s="87" t="s">
        <v>265</v>
      </c>
      <c r="T41" s="86" t="s">
        <v>513</v>
      </c>
      <c r="U41" s="87" t="s">
        <v>90</v>
      </c>
    </row>
    <row r="42" spans="6:21" ht="24" customHeight="1">
      <c r="F42" s="45" t="s">
        <v>129</v>
      </c>
      <c r="G42" s="47" t="str">
        <f>IF(【記入】申込書!I15="","",ASC(【記入】申込書!I15&amp;"-"&amp;【記入】申込書!L15))</f>
        <v/>
      </c>
      <c r="P42" s="86" t="s">
        <v>313</v>
      </c>
      <c r="Q42" s="87" t="s">
        <v>282</v>
      </c>
      <c r="R42" s="87" t="s">
        <v>304</v>
      </c>
      <c r="T42" s="86" t="s">
        <v>514</v>
      </c>
      <c r="U42" s="87" t="s">
        <v>90</v>
      </c>
    </row>
    <row r="43" spans="6:21" ht="24" customHeight="1">
      <c r="F43" s="45" t="s">
        <v>130</v>
      </c>
      <c r="G43" s="47" t="str">
        <f>IF(【記入】申込書!J16=0,"",【記入】申込書!J16)</f>
        <v/>
      </c>
      <c r="P43" s="86" t="s">
        <v>314</v>
      </c>
      <c r="Q43" s="87" t="s">
        <v>259</v>
      </c>
      <c r="R43" s="87" t="s">
        <v>267</v>
      </c>
      <c r="T43" s="86" t="s">
        <v>515</v>
      </c>
      <c r="U43" s="87" t="s">
        <v>90</v>
      </c>
    </row>
    <row r="44" spans="6:21" ht="24" customHeight="1">
      <c r="F44" s="45" t="s">
        <v>131</v>
      </c>
      <c r="G44" s="47" t="str">
        <f>IF(【記入】申込書!R15=0,"",IF(ISERROR(K44)=TRUE,ASC(【記入】申込書!R15),ASC(【記入】申込書!R15&amp;"#")))</f>
        <v/>
      </c>
      <c r="K44" s="61">
        <f>【記入】申込書!R15+1</f>
        <v>1</v>
      </c>
      <c r="P44" s="86" t="s">
        <v>315</v>
      </c>
      <c r="Q44" s="87" t="s">
        <v>262</v>
      </c>
      <c r="R44" s="87" t="s">
        <v>263</v>
      </c>
      <c r="T44" s="86" t="s">
        <v>516</v>
      </c>
      <c r="U44" s="87" t="s">
        <v>90</v>
      </c>
    </row>
    <row r="45" spans="6:21" ht="24" customHeight="1">
      <c r="F45" s="45" t="s">
        <v>132</v>
      </c>
      <c r="G45" s="47" t="str">
        <f>IF(【記入】申込書!H17=0,"",【記入】申込書!H17)</f>
        <v/>
      </c>
      <c r="P45" s="86" t="s">
        <v>316</v>
      </c>
      <c r="Q45" s="87" t="s">
        <v>282</v>
      </c>
      <c r="R45" s="87" t="s">
        <v>283</v>
      </c>
      <c r="T45" s="86" t="s">
        <v>517</v>
      </c>
      <c r="U45" s="87" t="s">
        <v>90</v>
      </c>
    </row>
    <row r="46" spans="6:21" ht="24" customHeight="1">
      <c r="F46" s="45" t="s">
        <v>133</v>
      </c>
      <c r="G46" s="47" t="str">
        <f>IF(【記入】申込書!V17=0,"",【記入】申込書!V17)</f>
        <v/>
      </c>
      <c r="P46" s="86" t="s">
        <v>317</v>
      </c>
      <c r="Q46" s="87" t="s">
        <v>282</v>
      </c>
      <c r="R46" s="87" t="s">
        <v>283</v>
      </c>
      <c r="T46" s="86" t="s">
        <v>518</v>
      </c>
      <c r="U46" s="87" t="s">
        <v>90</v>
      </c>
    </row>
    <row r="47" spans="6:21" ht="24" customHeight="1">
      <c r="F47" s="45" t="s">
        <v>134</v>
      </c>
      <c r="G47" s="47" t="str">
        <f>IF(【記入】申込書!H18=0,"",【記入】申込書!H18)</f>
        <v/>
      </c>
      <c r="I47" s="43"/>
      <c r="P47" s="86" t="s">
        <v>318</v>
      </c>
      <c r="Q47" s="87" t="s">
        <v>262</v>
      </c>
      <c r="R47" s="87" t="s">
        <v>263</v>
      </c>
      <c r="T47" s="86" t="s">
        <v>519</v>
      </c>
      <c r="U47" s="87" t="s">
        <v>90</v>
      </c>
    </row>
    <row r="48" spans="6:21" ht="24" customHeight="1">
      <c r="F48" s="45" t="s">
        <v>135</v>
      </c>
      <c r="G48" s="47" t="str">
        <f>IF(【記入】申込書!N18=0,"",【記入】申込書!N18)</f>
        <v/>
      </c>
      <c r="I48" s="43"/>
      <c r="P48" s="86" t="s">
        <v>319</v>
      </c>
      <c r="Q48" s="87" t="s">
        <v>259</v>
      </c>
      <c r="R48" s="87" t="s">
        <v>309</v>
      </c>
      <c r="T48" s="86" t="s">
        <v>520</v>
      </c>
      <c r="U48" s="87" t="s">
        <v>91</v>
      </c>
    </row>
    <row r="49" spans="6:18" ht="24" customHeight="1">
      <c r="F49" s="48" t="s">
        <v>162</v>
      </c>
      <c r="G49" s="47" t="str">
        <f>IF(【記入】申込書!V18=0,"",IF(ISERROR(K49)=TRUE,ASC(【記入】申込書!V18),ASC(【記入】申込書!V18&amp;"#")))</f>
        <v/>
      </c>
      <c r="I49" s="43"/>
      <c r="K49" s="61">
        <f>【記入】申込書!Y18+1</f>
        <v>1</v>
      </c>
      <c r="P49" s="86" t="s">
        <v>320</v>
      </c>
      <c r="Q49" s="87" t="s">
        <v>262</v>
      </c>
      <c r="R49" s="87" t="s">
        <v>265</v>
      </c>
    </row>
    <row r="50" spans="6:18" ht="24" customHeight="1">
      <c r="F50" s="45" t="s">
        <v>173</v>
      </c>
      <c r="G50" s="47" t="str">
        <f>IF(【記入】申込書!AQ26=0,"",IF(管理画面!G55="不可","",【記入】申込書!AQ26))</f>
        <v/>
      </c>
      <c r="I50" s="43"/>
      <c r="P50" s="86" t="s">
        <v>321</v>
      </c>
      <c r="Q50" s="87" t="s">
        <v>262</v>
      </c>
      <c r="R50" s="87" t="s">
        <v>263</v>
      </c>
    </row>
    <row r="51" spans="6:18" ht="24" customHeight="1">
      <c r="F51" s="45" t="s">
        <v>174</v>
      </c>
      <c r="G51" s="50" t="str">
        <f>IF(C9=0,"",C9)</f>
        <v/>
      </c>
      <c r="P51" s="86" t="s">
        <v>322</v>
      </c>
      <c r="Q51" s="87" t="s">
        <v>282</v>
      </c>
      <c r="R51" s="87" t="s">
        <v>323</v>
      </c>
    </row>
    <row r="52" spans="6:18" ht="24" customHeight="1">
      <c r="F52" s="45" t="s">
        <v>175</v>
      </c>
      <c r="G52" s="50">
        <f>TIME(0,C10,0)</f>
        <v>1.7361111111111112E-2</v>
      </c>
      <c r="P52" s="86" t="s">
        <v>324</v>
      </c>
      <c r="Q52" s="87" t="s">
        <v>282</v>
      </c>
      <c r="R52" s="87" t="s">
        <v>287</v>
      </c>
    </row>
    <row r="53" spans="6:18" ht="24" customHeight="1">
      <c r="F53" s="45" t="s">
        <v>176</v>
      </c>
      <c r="G53" s="51"/>
      <c r="P53" s="86" t="s">
        <v>325</v>
      </c>
      <c r="Q53" s="87" t="s">
        <v>259</v>
      </c>
      <c r="R53" s="87" t="s">
        <v>273</v>
      </c>
    </row>
    <row r="54" spans="6:18" ht="24" customHeight="1">
      <c r="F54" s="45" t="s">
        <v>177</v>
      </c>
      <c r="G54" s="51"/>
      <c r="P54" s="86" t="s">
        <v>326</v>
      </c>
      <c r="Q54" s="87" t="s">
        <v>259</v>
      </c>
      <c r="R54" s="87" t="s">
        <v>309</v>
      </c>
    </row>
    <row r="55" spans="6:18" ht="24" customHeight="1">
      <c r="F55" s="45" t="s">
        <v>178</v>
      </c>
      <c r="G55" s="47" t="str">
        <f>IF(AND(【記入】申込書!F36="■",【記入】申込書!R36="■"),"不可","")</f>
        <v/>
      </c>
      <c r="P55" s="86" t="s">
        <v>327</v>
      </c>
      <c r="Q55" s="87" t="s">
        <v>259</v>
      </c>
      <c r="R55" s="87" t="s">
        <v>273</v>
      </c>
    </row>
    <row r="56" spans="6:18" ht="24" customHeight="1">
      <c r="F56" s="45" t="s">
        <v>179</v>
      </c>
      <c r="G56" s="51"/>
      <c r="P56" s="86" t="s">
        <v>328</v>
      </c>
      <c r="Q56" s="87" t="s">
        <v>269</v>
      </c>
      <c r="R56" s="87" t="s">
        <v>270</v>
      </c>
    </row>
    <row r="57" spans="6:18" ht="24" customHeight="1">
      <c r="F57" s="48" t="s">
        <v>180</v>
      </c>
      <c r="G57" s="47" t="str">
        <f>IF(【記入】申込書!AQ27=0,"",IF(管理画面!G62="不可","",【記入】申込書!AQ27))</f>
        <v/>
      </c>
      <c r="P57" s="86" t="s">
        <v>329</v>
      </c>
      <c r="Q57" s="87" t="s">
        <v>282</v>
      </c>
      <c r="R57" s="87" t="s">
        <v>283</v>
      </c>
    </row>
    <row r="58" spans="6:18" ht="24" customHeight="1">
      <c r="F58" s="45" t="s">
        <v>181</v>
      </c>
      <c r="G58" s="50" t="str">
        <f>IF(C11=0,"",C11)</f>
        <v/>
      </c>
      <c r="P58" s="86" t="s">
        <v>330</v>
      </c>
      <c r="Q58" s="87" t="s">
        <v>269</v>
      </c>
      <c r="R58" s="87" t="s">
        <v>285</v>
      </c>
    </row>
    <row r="59" spans="6:18" ht="24" customHeight="1">
      <c r="F59" s="45" t="s">
        <v>182</v>
      </c>
      <c r="G59" s="50">
        <f>TIME(0,C12,0)</f>
        <v>3.125E-2</v>
      </c>
      <c r="P59" s="86" t="s">
        <v>331</v>
      </c>
      <c r="Q59" s="87" t="s">
        <v>282</v>
      </c>
      <c r="R59" s="87" t="s">
        <v>283</v>
      </c>
    </row>
    <row r="60" spans="6:18" ht="24" customHeight="1">
      <c r="F60" s="45" t="s">
        <v>183</v>
      </c>
      <c r="G60" s="51"/>
      <c r="P60" s="86" t="s">
        <v>332</v>
      </c>
      <c r="Q60" s="87" t="s">
        <v>262</v>
      </c>
      <c r="R60" s="87" t="s">
        <v>333</v>
      </c>
    </row>
    <row r="61" spans="6:18" ht="24" customHeight="1">
      <c r="F61" s="45" t="s">
        <v>184</v>
      </c>
      <c r="G61" s="51"/>
      <c r="P61" s="86" t="s">
        <v>334</v>
      </c>
      <c r="Q61" s="87" t="s">
        <v>262</v>
      </c>
      <c r="R61" s="87" t="s">
        <v>333</v>
      </c>
    </row>
    <row r="62" spans="6:18" ht="24" customHeight="1">
      <c r="F62" s="45" t="s">
        <v>185</v>
      </c>
      <c r="G62" s="47" t="str">
        <f>IF(AND(【記入】申込書!F37="■",【記入】申込書!R37="■"),"不可","")</f>
        <v/>
      </c>
      <c r="P62" s="86" t="s">
        <v>335</v>
      </c>
      <c r="Q62" s="87" t="s">
        <v>259</v>
      </c>
      <c r="R62" s="87" t="s">
        <v>267</v>
      </c>
    </row>
    <row r="63" spans="6:18" ht="24" customHeight="1">
      <c r="F63" s="45" t="s">
        <v>186</v>
      </c>
      <c r="G63" s="51"/>
      <c r="P63" s="86" t="s">
        <v>336</v>
      </c>
      <c r="Q63" s="87" t="s">
        <v>282</v>
      </c>
      <c r="R63" s="87" t="s">
        <v>287</v>
      </c>
    </row>
    <row r="64" spans="6:18" ht="24" customHeight="1">
      <c r="F64" s="45" t="s">
        <v>187</v>
      </c>
      <c r="G64" s="47" t="str">
        <f>IF(【記入】申込書!AQ28=0,"",IF(管理画面!G69="不可","",【記入】申込書!AQ28))</f>
        <v/>
      </c>
      <c r="P64" s="86" t="s">
        <v>337</v>
      </c>
      <c r="Q64" s="87" t="s">
        <v>259</v>
      </c>
      <c r="R64" s="87" t="s">
        <v>265</v>
      </c>
    </row>
    <row r="65" spans="6:18" ht="24" customHeight="1">
      <c r="F65" s="45" t="s">
        <v>188</v>
      </c>
      <c r="G65" s="50" t="str">
        <f>IF(C13=0,"",C13)</f>
        <v/>
      </c>
      <c r="P65" s="86" t="s">
        <v>338</v>
      </c>
      <c r="Q65" s="87" t="s">
        <v>269</v>
      </c>
      <c r="R65" s="87" t="s">
        <v>277</v>
      </c>
    </row>
    <row r="66" spans="6:18" ht="24" customHeight="1">
      <c r="F66" s="45" t="s">
        <v>189</v>
      </c>
      <c r="G66" s="50">
        <f>TIME(0,C14,0)</f>
        <v>1.3888888888888888E-2</v>
      </c>
      <c r="P66" s="86" t="s">
        <v>339</v>
      </c>
      <c r="Q66" s="87" t="s">
        <v>282</v>
      </c>
      <c r="R66" s="87" t="s">
        <v>287</v>
      </c>
    </row>
    <row r="67" spans="6:18" ht="24" customHeight="1">
      <c r="F67" s="45" t="s">
        <v>190</v>
      </c>
      <c r="G67" s="51"/>
      <c r="P67" s="86" t="s">
        <v>340</v>
      </c>
      <c r="Q67" s="87" t="s">
        <v>259</v>
      </c>
      <c r="R67" s="87" t="s">
        <v>265</v>
      </c>
    </row>
    <row r="68" spans="6:18" ht="24" customHeight="1">
      <c r="F68" s="45" t="s">
        <v>191</v>
      </c>
      <c r="G68" s="51"/>
      <c r="P68" s="86" t="s">
        <v>341</v>
      </c>
      <c r="Q68" s="87" t="s">
        <v>269</v>
      </c>
      <c r="R68" s="87" t="s">
        <v>277</v>
      </c>
    </row>
    <row r="69" spans="6:18" ht="24" customHeight="1">
      <c r="F69" s="45" t="s">
        <v>192</v>
      </c>
      <c r="G69" s="47" t="str">
        <f>IF(AND(【記入】申込書!F38="■",【記入】申込書!R38="■"),"不可","")</f>
        <v/>
      </c>
      <c r="P69" s="86" t="s">
        <v>342</v>
      </c>
      <c r="Q69" s="87" t="s">
        <v>262</v>
      </c>
      <c r="R69" s="87" t="s">
        <v>333</v>
      </c>
    </row>
    <row r="70" spans="6:18" ht="24" customHeight="1">
      <c r="F70" s="45" t="s">
        <v>193</v>
      </c>
      <c r="G70" s="51"/>
      <c r="P70" s="86" t="s">
        <v>343</v>
      </c>
      <c r="Q70" s="87" t="s">
        <v>259</v>
      </c>
      <c r="R70" s="87" t="s">
        <v>273</v>
      </c>
    </row>
    <row r="71" spans="6:18" ht="24" customHeight="1">
      <c r="F71" s="45" t="s">
        <v>194</v>
      </c>
      <c r="G71" s="47" t="str">
        <f>IF(【記入】申込書!AQ29=0,"",IF(管理画面!G76="不可","",【記入】申込書!AQ29))</f>
        <v/>
      </c>
      <c r="P71" s="86" t="s">
        <v>344</v>
      </c>
      <c r="Q71" s="87" t="s">
        <v>262</v>
      </c>
      <c r="R71" s="87" t="s">
        <v>263</v>
      </c>
    </row>
    <row r="72" spans="6:18" ht="24" customHeight="1">
      <c r="F72" s="45" t="s">
        <v>195</v>
      </c>
      <c r="G72" s="50" t="str">
        <f>IF(C15=0,"",C15)</f>
        <v/>
      </c>
      <c r="P72" s="86" t="s">
        <v>345</v>
      </c>
      <c r="Q72" s="87" t="s">
        <v>259</v>
      </c>
      <c r="R72" s="87" t="s">
        <v>273</v>
      </c>
    </row>
    <row r="73" spans="6:18" ht="24" customHeight="1">
      <c r="F73" s="45" t="s">
        <v>196</v>
      </c>
      <c r="G73" s="50">
        <f>TIME(0,C16,0)</f>
        <v>2.7777777777777776E-2</v>
      </c>
      <c r="P73" s="86" t="s">
        <v>346</v>
      </c>
      <c r="Q73" s="87" t="s">
        <v>282</v>
      </c>
      <c r="R73" s="87" t="s">
        <v>283</v>
      </c>
    </row>
    <row r="74" spans="6:18" ht="24" customHeight="1">
      <c r="F74" s="45" t="s">
        <v>197</v>
      </c>
      <c r="G74" s="47">
        <f>IF(C17=0,"",C17)</f>
        <v>1200</v>
      </c>
      <c r="P74" s="86" t="s">
        <v>347</v>
      </c>
      <c r="Q74" s="87" t="s">
        <v>269</v>
      </c>
      <c r="R74" s="87" t="s">
        <v>270</v>
      </c>
    </row>
    <row r="75" spans="6:18" ht="24" customHeight="1">
      <c r="F75" s="45" t="s">
        <v>198</v>
      </c>
      <c r="G75" s="47" t="str">
        <f>IF(C18=0,"",C18)</f>
        <v/>
      </c>
      <c r="P75" s="86" t="s">
        <v>348</v>
      </c>
      <c r="Q75" s="87" t="s">
        <v>269</v>
      </c>
      <c r="R75" s="87" t="s">
        <v>270</v>
      </c>
    </row>
    <row r="76" spans="6:18" ht="24" customHeight="1">
      <c r="F76" s="45" t="s">
        <v>199</v>
      </c>
      <c r="G76" s="47" t="str">
        <f>IF(AND(【記入】申込書!F39="■",【記入】申込書!R39="■"),"不可","")</f>
        <v/>
      </c>
      <c r="P76" s="86" t="s">
        <v>349</v>
      </c>
      <c r="Q76" s="87" t="s">
        <v>259</v>
      </c>
      <c r="R76" s="87" t="s">
        <v>260</v>
      </c>
    </row>
    <row r="77" spans="6:18" ht="24" customHeight="1">
      <c r="F77" s="45" t="s">
        <v>200</v>
      </c>
      <c r="G77" s="51"/>
      <c r="P77" s="86" t="s">
        <v>350</v>
      </c>
      <c r="Q77" s="87" t="s">
        <v>259</v>
      </c>
      <c r="R77" s="87" t="s">
        <v>260</v>
      </c>
    </row>
    <row r="78" spans="6:18" ht="24" customHeight="1">
      <c r="F78" s="48" t="s">
        <v>201</v>
      </c>
      <c r="G78" s="47" t="str">
        <f>IF(【記入】申込書!AQ30=0,"",IF(管理画面!G83="不可","",【記入】申込書!AQ30))</f>
        <v/>
      </c>
      <c r="P78" s="86" t="s">
        <v>351</v>
      </c>
      <c r="Q78" s="87" t="s">
        <v>259</v>
      </c>
      <c r="R78" s="87" t="s">
        <v>309</v>
      </c>
    </row>
    <row r="79" spans="6:18" ht="24" customHeight="1">
      <c r="F79" s="45" t="s">
        <v>202</v>
      </c>
      <c r="G79" s="50" t="str">
        <f>IF(C19=0,"",C19)</f>
        <v/>
      </c>
      <c r="P79" s="86" t="s">
        <v>352</v>
      </c>
      <c r="Q79" s="87" t="s">
        <v>259</v>
      </c>
      <c r="R79" s="87" t="s">
        <v>273</v>
      </c>
    </row>
    <row r="80" spans="6:18" ht="24" customHeight="1">
      <c r="F80" s="45" t="s">
        <v>203</v>
      </c>
      <c r="G80" s="50">
        <f>TIME(0,C20,0)</f>
        <v>1.7361111111111112E-2</v>
      </c>
      <c r="P80" s="86" t="s">
        <v>353</v>
      </c>
      <c r="Q80" s="87" t="s">
        <v>282</v>
      </c>
      <c r="R80" s="87" t="s">
        <v>283</v>
      </c>
    </row>
    <row r="81" spans="6:18" ht="24" customHeight="1">
      <c r="F81" s="45" t="s">
        <v>204</v>
      </c>
      <c r="G81" s="47">
        <f>IF(C21=0,"",C21)</f>
        <v>800</v>
      </c>
      <c r="P81" s="86" t="s">
        <v>354</v>
      </c>
      <c r="Q81" s="87" t="s">
        <v>262</v>
      </c>
      <c r="R81" s="87" t="s">
        <v>333</v>
      </c>
    </row>
    <row r="82" spans="6:18" ht="24" customHeight="1">
      <c r="F82" s="45" t="s">
        <v>205</v>
      </c>
      <c r="G82" s="47" t="str">
        <f>IF(C22=0,"",C22)</f>
        <v/>
      </c>
      <c r="P82" s="86" t="s">
        <v>355</v>
      </c>
      <c r="Q82" s="87" t="s">
        <v>259</v>
      </c>
      <c r="R82" s="87" t="s">
        <v>273</v>
      </c>
    </row>
    <row r="83" spans="6:18" ht="24" customHeight="1">
      <c r="F83" s="45" t="s">
        <v>206</v>
      </c>
      <c r="G83" s="47" t="str">
        <f>IF(AND(【記入】申込書!F40="■",【記入】申込書!R40="■"),"不可","")</f>
        <v/>
      </c>
      <c r="P83" s="86" t="s">
        <v>356</v>
      </c>
      <c r="Q83" s="87" t="s">
        <v>259</v>
      </c>
      <c r="R83" s="87" t="s">
        <v>265</v>
      </c>
    </row>
    <row r="84" spans="6:18" ht="24" customHeight="1">
      <c r="F84" s="45" t="s">
        <v>207</v>
      </c>
      <c r="G84" s="51"/>
      <c r="P84" s="86" t="s">
        <v>357</v>
      </c>
      <c r="Q84" s="87" t="s">
        <v>259</v>
      </c>
      <c r="R84" s="87" t="s">
        <v>265</v>
      </c>
    </row>
    <row r="85" spans="6:18" ht="24" customHeight="1">
      <c r="F85" s="45" t="s">
        <v>136</v>
      </c>
      <c r="G85" s="51"/>
      <c r="P85" s="86" t="s">
        <v>358</v>
      </c>
      <c r="Q85" s="87" t="s">
        <v>259</v>
      </c>
      <c r="R85" s="87" t="s">
        <v>265</v>
      </c>
    </row>
    <row r="86" spans="6:18" ht="24" customHeight="1">
      <c r="F86" s="45" t="s">
        <v>137</v>
      </c>
      <c r="G86" s="51"/>
      <c r="P86" s="86" t="s">
        <v>359</v>
      </c>
      <c r="Q86" s="87" t="s">
        <v>282</v>
      </c>
      <c r="R86" s="87" t="s">
        <v>283</v>
      </c>
    </row>
    <row r="87" spans="6:18" ht="24" customHeight="1">
      <c r="F87" s="45" t="s">
        <v>138</v>
      </c>
      <c r="G87" s="51"/>
      <c r="P87" s="86" t="s">
        <v>360</v>
      </c>
      <c r="Q87" s="87" t="s">
        <v>282</v>
      </c>
      <c r="R87" s="87" t="s">
        <v>287</v>
      </c>
    </row>
    <row r="88" spans="6:18" ht="24" customHeight="1">
      <c r="F88" s="45" t="s">
        <v>139</v>
      </c>
      <c r="G88" s="51"/>
      <c r="P88" s="86" t="s">
        <v>361</v>
      </c>
      <c r="Q88" s="87" t="s">
        <v>282</v>
      </c>
      <c r="R88" s="87" t="s">
        <v>287</v>
      </c>
    </row>
    <row r="89" spans="6:18" ht="24" customHeight="1">
      <c r="F89" s="45" t="s">
        <v>140</v>
      </c>
      <c r="G89" s="51"/>
      <c r="P89" s="86" t="s">
        <v>362</v>
      </c>
      <c r="Q89" s="87" t="s">
        <v>259</v>
      </c>
      <c r="R89" s="87" t="s">
        <v>309</v>
      </c>
    </row>
    <row r="90" spans="6:18" ht="24" customHeight="1">
      <c r="F90" s="45" t="s">
        <v>141</v>
      </c>
      <c r="G90" s="51"/>
      <c r="P90" s="86" t="s">
        <v>363</v>
      </c>
      <c r="Q90" s="87" t="s">
        <v>262</v>
      </c>
      <c r="R90" s="87" t="s">
        <v>265</v>
      </c>
    </row>
    <row r="91" spans="6:18" ht="24" customHeight="1">
      <c r="F91" s="45" t="s">
        <v>142</v>
      </c>
      <c r="G91" s="51"/>
      <c r="P91" s="86" t="s">
        <v>364</v>
      </c>
      <c r="Q91" s="87" t="s">
        <v>262</v>
      </c>
      <c r="R91" s="87" t="s">
        <v>265</v>
      </c>
    </row>
    <row r="92" spans="6:18" ht="24" customHeight="1">
      <c r="F92" s="45" t="s">
        <v>143</v>
      </c>
      <c r="G92" s="51"/>
      <c r="P92" s="86" t="s">
        <v>365</v>
      </c>
      <c r="Q92" s="87" t="s">
        <v>259</v>
      </c>
      <c r="R92" s="87" t="s">
        <v>273</v>
      </c>
    </row>
    <row r="93" spans="6:18" ht="24" customHeight="1">
      <c r="F93" s="45" t="s">
        <v>144</v>
      </c>
      <c r="G93" s="51"/>
      <c r="P93" s="86" t="s">
        <v>366</v>
      </c>
      <c r="Q93" s="87" t="s">
        <v>259</v>
      </c>
      <c r="R93" s="87" t="s">
        <v>309</v>
      </c>
    </row>
    <row r="94" spans="6:18" ht="24" customHeight="1">
      <c r="F94" s="45" t="s">
        <v>145</v>
      </c>
      <c r="G94" s="51"/>
      <c r="P94" s="86" t="s">
        <v>367</v>
      </c>
      <c r="Q94" s="87" t="s">
        <v>269</v>
      </c>
      <c r="R94" s="87" t="s">
        <v>270</v>
      </c>
    </row>
    <row r="95" spans="6:18" ht="24" customHeight="1">
      <c r="F95" s="45" t="s">
        <v>146</v>
      </c>
      <c r="G95" s="51"/>
      <c r="P95" s="86" t="s">
        <v>368</v>
      </c>
      <c r="Q95" s="87" t="s">
        <v>259</v>
      </c>
      <c r="R95" s="87" t="s">
        <v>267</v>
      </c>
    </row>
    <row r="96" spans="6:18" ht="24" customHeight="1">
      <c r="F96" s="45" t="s">
        <v>147</v>
      </c>
      <c r="G96" s="51"/>
      <c r="P96" s="86" t="s">
        <v>369</v>
      </c>
      <c r="Q96" s="87" t="s">
        <v>269</v>
      </c>
      <c r="R96" s="87" t="s">
        <v>277</v>
      </c>
    </row>
    <row r="97" spans="6:18" ht="24" customHeight="1">
      <c r="F97" s="45" t="s">
        <v>148</v>
      </c>
      <c r="G97" s="51"/>
      <c r="P97" s="86" t="s">
        <v>370</v>
      </c>
      <c r="Q97" s="87" t="s">
        <v>282</v>
      </c>
      <c r="R97" s="87" t="s">
        <v>283</v>
      </c>
    </row>
    <row r="98" spans="6:18" ht="24" customHeight="1">
      <c r="F98" s="45" t="s">
        <v>149</v>
      </c>
      <c r="G98" s="51"/>
      <c r="P98" s="86" t="s">
        <v>371</v>
      </c>
      <c r="Q98" s="87" t="s">
        <v>282</v>
      </c>
      <c r="R98" s="87" t="s">
        <v>283</v>
      </c>
    </row>
    <row r="99" spans="6:18" ht="24" customHeight="1">
      <c r="F99" s="45" t="s">
        <v>150</v>
      </c>
      <c r="G99" s="47" t="str">
        <f>IF(【記入】申込書!J26=0,"",【記入】申込書!J26)</f>
        <v/>
      </c>
      <c r="P99" s="86" t="s">
        <v>372</v>
      </c>
      <c r="Q99" s="87" t="s">
        <v>282</v>
      </c>
      <c r="R99" s="87" t="s">
        <v>287</v>
      </c>
    </row>
    <row r="100" spans="6:18" ht="24" customHeight="1">
      <c r="F100" s="45" t="s">
        <v>151</v>
      </c>
      <c r="G100" s="47" t="str">
        <f>IF(【記入】申込書!O26=0,"",【記入】申込書!O26)</f>
        <v/>
      </c>
      <c r="P100" s="86" t="s">
        <v>373</v>
      </c>
      <c r="Q100" s="87" t="s">
        <v>282</v>
      </c>
      <c r="R100" s="87" t="s">
        <v>283</v>
      </c>
    </row>
    <row r="101" spans="6:18" ht="24" customHeight="1">
      <c r="F101" s="48" t="s">
        <v>218</v>
      </c>
      <c r="G101" s="47" t="str">
        <f>IF(C23=0,"",C23)</f>
        <v/>
      </c>
      <c r="I101" s="43"/>
      <c r="P101" s="86" t="s">
        <v>374</v>
      </c>
      <c r="Q101" s="87" t="s">
        <v>269</v>
      </c>
      <c r="R101" s="87" t="s">
        <v>270</v>
      </c>
    </row>
    <row r="102" spans="6:18" ht="24" customHeight="1">
      <c r="F102" s="45" t="s">
        <v>152</v>
      </c>
      <c r="G102" s="47" t="str">
        <f>IF(C24=0,"",C24)</f>
        <v/>
      </c>
      <c r="I102" s="43"/>
      <c r="J102" s="43"/>
      <c r="P102" s="86" t="s">
        <v>375</v>
      </c>
      <c r="Q102" s="87" t="s">
        <v>282</v>
      </c>
      <c r="R102" s="87" t="s">
        <v>287</v>
      </c>
    </row>
    <row r="103" spans="6:18" ht="24" customHeight="1">
      <c r="F103" s="45" t="s">
        <v>153</v>
      </c>
      <c r="G103" s="47" t="str">
        <f t="shared" ref="G103:G105" si="0">IF(C25=0,"",C25)</f>
        <v/>
      </c>
      <c r="J103" s="43"/>
      <c r="P103" s="86" t="s">
        <v>376</v>
      </c>
      <c r="Q103" s="87" t="s">
        <v>259</v>
      </c>
      <c r="R103" s="87" t="s">
        <v>273</v>
      </c>
    </row>
    <row r="104" spans="6:18" ht="24" customHeight="1">
      <c r="F104" s="45" t="s">
        <v>154</v>
      </c>
      <c r="G104" s="47" t="str">
        <f t="shared" si="0"/>
        <v/>
      </c>
      <c r="J104" s="43"/>
      <c r="P104" s="86" t="s">
        <v>377</v>
      </c>
      <c r="Q104" s="87" t="s">
        <v>262</v>
      </c>
      <c r="R104" s="87" t="s">
        <v>333</v>
      </c>
    </row>
    <row r="105" spans="6:18" ht="24" customHeight="1">
      <c r="F105" s="45" t="s">
        <v>155</v>
      </c>
      <c r="G105" s="47" t="str">
        <f t="shared" si="0"/>
        <v/>
      </c>
      <c r="P105" s="86" t="s">
        <v>378</v>
      </c>
      <c r="Q105" s="87" t="s">
        <v>282</v>
      </c>
      <c r="R105" s="87" t="s">
        <v>283</v>
      </c>
    </row>
    <row r="106" spans="6:18" ht="24" customHeight="1">
      <c r="F106" s="45" t="s">
        <v>156</v>
      </c>
      <c r="G106" s="47" t="str">
        <f>IF(C6="道内",IF(ISERROR(VLOOKUP(C5,P3:R181,3,FALSE))=TRUE,"※判定不可",VLOOKUP(C5,P3:R181,3,FALSE)),"")</f>
        <v/>
      </c>
      <c r="P106" s="86" t="s">
        <v>379</v>
      </c>
      <c r="Q106" s="87" t="s">
        <v>269</v>
      </c>
      <c r="R106" s="87" t="s">
        <v>285</v>
      </c>
    </row>
    <row r="107" spans="6:18" ht="24" customHeight="1">
      <c r="F107" s="45" t="s">
        <v>157</v>
      </c>
      <c r="G107" s="47" t="str">
        <f>IF(【記入】申込書!W26=0,"",【記入】申込書!W26)</f>
        <v/>
      </c>
      <c r="P107" s="86" t="s">
        <v>380</v>
      </c>
      <c r="Q107" s="87" t="s">
        <v>282</v>
      </c>
      <c r="R107" s="87" t="s">
        <v>287</v>
      </c>
    </row>
    <row r="108" spans="6:18" ht="24" customHeight="1">
      <c r="F108" s="45" t="s">
        <v>158</v>
      </c>
      <c r="G108" s="47" t="str">
        <f>IF(【記入】申込書!E29=0,"",【記入】申込書!E29)</f>
        <v/>
      </c>
      <c r="P108" s="86" t="s">
        <v>381</v>
      </c>
      <c r="Q108" s="87" t="s">
        <v>259</v>
      </c>
      <c r="R108" s="87" t="s">
        <v>273</v>
      </c>
    </row>
    <row r="109" spans="6:18" ht="24" customHeight="1">
      <c r="F109" s="45" t="s">
        <v>159</v>
      </c>
      <c r="G109" s="47" t="str">
        <f>IF(【記入】申込書!E30=0,"",【記入】申込書!E30)</f>
        <v/>
      </c>
      <c r="P109" s="86" t="s">
        <v>382</v>
      </c>
      <c r="Q109" s="87" t="s">
        <v>282</v>
      </c>
      <c r="R109" s="87" t="s">
        <v>283</v>
      </c>
    </row>
    <row r="110" spans="6:18" ht="24" customHeight="1">
      <c r="F110" s="48" t="s">
        <v>171</v>
      </c>
      <c r="G110" s="51"/>
      <c r="P110" s="86" t="s">
        <v>383</v>
      </c>
      <c r="Q110" s="87" t="s">
        <v>269</v>
      </c>
      <c r="R110" s="87" t="s">
        <v>270</v>
      </c>
    </row>
    <row r="111" spans="6:18" ht="24" customHeight="1">
      <c r="F111" s="45" t="s">
        <v>160</v>
      </c>
      <c r="G111" s="47" t="str">
        <f>IF(【記入】申込書!AB32=0,"",【記入】申込書!AB32)</f>
        <v/>
      </c>
      <c r="P111" s="86" t="s">
        <v>384</v>
      </c>
      <c r="Q111" s="87" t="s">
        <v>269</v>
      </c>
      <c r="R111" s="87" t="s">
        <v>285</v>
      </c>
    </row>
    <row r="112" spans="6:18" ht="24" customHeight="1">
      <c r="F112" s="45" t="s">
        <v>161</v>
      </c>
      <c r="G112" s="51"/>
      <c r="I112" s="43" t="s">
        <v>230</v>
      </c>
      <c r="P112" s="86" t="s">
        <v>385</v>
      </c>
      <c r="Q112" s="87" t="s">
        <v>282</v>
      </c>
      <c r="R112" s="87" t="s">
        <v>323</v>
      </c>
    </row>
    <row r="113" spans="6:109" ht="24" customHeight="1">
      <c r="F113" s="45" t="s">
        <v>241</v>
      </c>
      <c r="G113" s="51"/>
      <c r="I113" s="43" t="s">
        <v>231</v>
      </c>
      <c r="P113" s="86" t="s">
        <v>386</v>
      </c>
      <c r="Q113" s="87" t="s">
        <v>269</v>
      </c>
      <c r="R113" s="87" t="s">
        <v>270</v>
      </c>
      <c r="DE113" s="29"/>
    </row>
    <row r="114" spans="6:109" ht="24" customHeight="1">
      <c r="P114" s="86" t="s">
        <v>387</v>
      </c>
      <c r="Q114" s="87" t="s">
        <v>259</v>
      </c>
      <c r="R114" s="87" t="s">
        <v>273</v>
      </c>
      <c r="V114" s="31"/>
      <c r="DE114" s="29"/>
    </row>
    <row r="115" spans="6:109" ht="19.5" customHeight="1">
      <c r="P115" s="86" t="s">
        <v>388</v>
      </c>
      <c r="Q115" s="87" t="s">
        <v>262</v>
      </c>
      <c r="R115" s="87" t="s">
        <v>333</v>
      </c>
      <c r="V115" s="31"/>
    </row>
    <row r="116" spans="6:109" ht="19.5" customHeight="1">
      <c r="P116" s="86" t="s">
        <v>389</v>
      </c>
      <c r="Q116" s="87" t="s">
        <v>282</v>
      </c>
      <c r="R116" s="87" t="s">
        <v>287</v>
      </c>
    </row>
    <row r="117" spans="6:109" ht="19.5" customHeight="1">
      <c r="P117" s="86" t="s">
        <v>390</v>
      </c>
      <c r="Q117" s="87" t="s">
        <v>282</v>
      </c>
      <c r="R117" s="87" t="s">
        <v>304</v>
      </c>
    </row>
    <row r="118" spans="6:109" ht="19.5" customHeight="1">
      <c r="P118" s="86" t="s">
        <v>391</v>
      </c>
      <c r="Q118" s="87" t="s">
        <v>282</v>
      </c>
      <c r="R118" s="87" t="s">
        <v>304</v>
      </c>
    </row>
    <row r="119" spans="6:109" ht="19.5" customHeight="1">
      <c r="P119" s="86" t="s">
        <v>392</v>
      </c>
      <c r="Q119" s="87" t="s">
        <v>269</v>
      </c>
      <c r="R119" s="87" t="s">
        <v>277</v>
      </c>
    </row>
    <row r="120" spans="6:109" ht="19.5" customHeight="1">
      <c r="P120" s="86" t="s">
        <v>393</v>
      </c>
      <c r="Q120" s="87" t="s">
        <v>259</v>
      </c>
      <c r="R120" s="87" t="s">
        <v>267</v>
      </c>
    </row>
    <row r="121" spans="6:109" ht="19.5" customHeight="1">
      <c r="P121" s="86" t="s">
        <v>394</v>
      </c>
      <c r="Q121" s="87" t="s">
        <v>259</v>
      </c>
      <c r="R121" s="87" t="s">
        <v>265</v>
      </c>
    </row>
    <row r="122" spans="6:109" ht="19.5" customHeight="1">
      <c r="P122" s="86" t="s">
        <v>395</v>
      </c>
      <c r="Q122" s="87" t="s">
        <v>269</v>
      </c>
      <c r="R122" s="87" t="s">
        <v>270</v>
      </c>
    </row>
    <row r="123" spans="6:109" ht="19.5" customHeight="1">
      <c r="P123" s="86" t="s">
        <v>396</v>
      </c>
      <c r="Q123" s="87" t="s">
        <v>269</v>
      </c>
      <c r="R123" s="87" t="s">
        <v>270</v>
      </c>
    </row>
    <row r="124" spans="6:109" ht="19.5" customHeight="1">
      <c r="P124" s="86" t="s">
        <v>397</v>
      </c>
      <c r="Q124" s="87" t="s">
        <v>259</v>
      </c>
      <c r="R124" s="87" t="s">
        <v>309</v>
      </c>
    </row>
    <row r="125" spans="6:109" ht="19.5" customHeight="1">
      <c r="P125" s="86" t="s">
        <v>398</v>
      </c>
      <c r="Q125" s="87" t="s">
        <v>269</v>
      </c>
      <c r="R125" s="87" t="s">
        <v>270</v>
      </c>
    </row>
    <row r="126" spans="6:109" ht="19.5" customHeight="1">
      <c r="P126" s="86" t="s">
        <v>399</v>
      </c>
      <c r="Q126" s="87" t="s">
        <v>259</v>
      </c>
      <c r="R126" s="87" t="s">
        <v>267</v>
      </c>
    </row>
    <row r="127" spans="6:109" ht="19.5" customHeight="1">
      <c r="P127" s="86" t="s">
        <v>400</v>
      </c>
      <c r="Q127" s="87" t="s">
        <v>259</v>
      </c>
      <c r="R127" s="87" t="s">
        <v>267</v>
      </c>
    </row>
    <row r="128" spans="6:109" ht="19.5" customHeight="1">
      <c r="P128" s="86" t="s">
        <v>401</v>
      </c>
      <c r="Q128" s="87" t="s">
        <v>269</v>
      </c>
      <c r="R128" s="87" t="s">
        <v>277</v>
      </c>
    </row>
    <row r="129" spans="16:18" ht="19.5" customHeight="1">
      <c r="P129" s="86" t="s">
        <v>402</v>
      </c>
      <c r="Q129" s="87" t="s">
        <v>259</v>
      </c>
      <c r="R129" s="87" t="s">
        <v>273</v>
      </c>
    </row>
    <row r="130" spans="16:18" ht="19.5" customHeight="1">
      <c r="P130" s="86" t="s">
        <v>403</v>
      </c>
      <c r="Q130" s="87" t="s">
        <v>269</v>
      </c>
      <c r="R130" s="87" t="s">
        <v>270</v>
      </c>
    </row>
    <row r="131" spans="16:18" ht="19.5" customHeight="1">
      <c r="P131" s="86" t="s">
        <v>404</v>
      </c>
      <c r="Q131" s="87" t="s">
        <v>259</v>
      </c>
      <c r="R131" s="87" t="s">
        <v>273</v>
      </c>
    </row>
    <row r="132" spans="16:18" ht="19.5" customHeight="1">
      <c r="P132" s="86" t="s">
        <v>405</v>
      </c>
      <c r="Q132" s="87" t="s">
        <v>259</v>
      </c>
      <c r="R132" s="87" t="s">
        <v>260</v>
      </c>
    </row>
    <row r="133" spans="16:18" ht="19.5" customHeight="1">
      <c r="P133" s="86" t="s">
        <v>406</v>
      </c>
      <c r="Q133" s="87" t="s">
        <v>259</v>
      </c>
      <c r="R133" s="87" t="s">
        <v>265</v>
      </c>
    </row>
    <row r="134" spans="16:18" ht="19.5" customHeight="1">
      <c r="P134" s="86" t="s">
        <v>407</v>
      </c>
      <c r="Q134" s="87" t="s">
        <v>282</v>
      </c>
      <c r="R134" s="87" t="s">
        <v>304</v>
      </c>
    </row>
    <row r="135" spans="16:18" ht="19.5" customHeight="1">
      <c r="P135" s="86" t="s">
        <v>408</v>
      </c>
      <c r="Q135" s="87" t="s">
        <v>259</v>
      </c>
      <c r="R135" s="87" t="s">
        <v>267</v>
      </c>
    </row>
    <row r="136" spans="16:18" ht="19.5" customHeight="1">
      <c r="P136" s="86" t="s">
        <v>409</v>
      </c>
      <c r="Q136" s="87" t="s">
        <v>262</v>
      </c>
      <c r="R136" s="87" t="s">
        <v>333</v>
      </c>
    </row>
    <row r="137" spans="16:18" ht="19.5" customHeight="1">
      <c r="P137" s="86" t="s">
        <v>410</v>
      </c>
      <c r="Q137" s="87" t="s">
        <v>262</v>
      </c>
      <c r="R137" s="87" t="s">
        <v>333</v>
      </c>
    </row>
    <row r="138" spans="16:18" ht="19.5" customHeight="1">
      <c r="P138" s="86" t="s">
        <v>411</v>
      </c>
      <c r="Q138" s="87" t="s">
        <v>269</v>
      </c>
      <c r="R138" s="87" t="s">
        <v>270</v>
      </c>
    </row>
    <row r="139" spans="16:18" ht="19.5" customHeight="1">
      <c r="P139" s="86" t="s">
        <v>412</v>
      </c>
      <c r="Q139" s="87" t="s">
        <v>259</v>
      </c>
      <c r="R139" s="87" t="s">
        <v>413</v>
      </c>
    </row>
    <row r="140" spans="16:18" ht="19.5" customHeight="1">
      <c r="P140" s="86" t="s">
        <v>414</v>
      </c>
      <c r="Q140" s="87" t="s">
        <v>269</v>
      </c>
      <c r="R140" s="87" t="s">
        <v>270</v>
      </c>
    </row>
    <row r="141" spans="16:18" ht="19.5" customHeight="1">
      <c r="P141" s="86" t="s">
        <v>415</v>
      </c>
      <c r="Q141" s="87" t="s">
        <v>269</v>
      </c>
      <c r="R141" s="87" t="s">
        <v>416</v>
      </c>
    </row>
    <row r="142" spans="16:18" ht="19.5" customHeight="1">
      <c r="P142" s="86" t="s">
        <v>417</v>
      </c>
      <c r="Q142" s="87" t="s">
        <v>282</v>
      </c>
      <c r="R142" s="87" t="s">
        <v>287</v>
      </c>
    </row>
    <row r="143" spans="16:18" ht="19.5" customHeight="1">
      <c r="P143" s="86" t="s">
        <v>418</v>
      </c>
      <c r="Q143" s="87" t="s">
        <v>282</v>
      </c>
      <c r="R143" s="87" t="s">
        <v>304</v>
      </c>
    </row>
    <row r="144" spans="16:18" ht="19.5" customHeight="1">
      <c r="P144" s="86" t="s">
        <v>419</v>
      </c>
      <c r="Q144" s="87" t="s">
        <v>282</v>
      </c>
      <c r="R144" s="87" t="s">
        <v>323</v>
      </c>
    </row>
    <row r="145" spans="16:18" ht="19.5" customHeight="1">
      <c r="P145" s="86" t="s">
        <v>420</v>
      </c>
      <c r="Q145" s="87" t="s">
        <v>282</v>
      </c>
      <c r="R145" s="87" t="s">
        <v>304</v>
      </c>
    </row>
    <row r="146" spans="16:18" ht="19.5" customHeight="1">
      <c r="P146" s="86" t="s">
        <v>421</v>
      </c>
      <c r="Q146" s="87" t="s">
        <v>269</v>
      </c>
      <c r="R146" s="87" t="s">
        <v>285</v>
      </c>
    </row>
    <row r="147" spans="16:18" ht="19.5" customHeight="1">
      <c r="P147" s="86" t="s">
        <v>422</v>
      </c>
      <c r="Q147" s="87" t="s">
        <v>269</v>
      </c>
      <c r="R147" s="87" t="s">
        <v>270</v>
      </c>
    </row>
    <row r="148" spans="16:18" ht="19.5" customHeight="1">
      <c r="P148" s="86" t="s">
        <v>423</v>
      </c>
      <c r="Q148" s="87" t="s">
        <v>262</v>
      </c>
      <c r="R148" s="87" t="s">
        <v>333</v>
      </c>
    </row>
    <row r="149" spans="16:18" ht="19.5" customHeight="1">
      <c r="P149" s="86" t="s">
        <v>424</v>
      </c>
      <c r="Q149" s="87" t="s">
        <v>259</v>
      </c>
      <c r="R149" s="87" t="s">
        <v>260</v>
      </c>
    </row>
    <row r="150" spans="16:18" ht="19.5" customHeight="1">
      <c r="P150" s="86" t="s">
        <v>425</v>
      </c>
      <c r="Q150" s="87" t="s">
        <v>282</v>
      </c>
      <c r="R150" s="87" t="s">
        <v>323</v>
      </c>
    </row>
    <row r="151" spans="16:18" ht="19.5" customHeight="1">
      <c r="P151" s="86" t="s">
        <v>426</v>
      </c>
      <c r="Q151" s="87" t="s">
        <v>259</v>
      </c>
      <c r="R151" s="87" t="s">
        <v>267</v>
      </c>
    </row>
    <row r="152" spans="16:18" ht="19.5" customHeight="1">
      <c r="P152" s="86" t="s">
        <v>427</v>
      </c>
      <c r="Q152" s="87" t="s">
        <v>282</v>
      </c>
      <c r="R152" s="87" t="s">
        <v>283</v>
      </c>
    </row>
    <row r="153" spans="16:18" ht="19.5" customHeight="1">
      <c r="P153" s="86" t="s">
        <v>428</v>
      </c>
      <c r="Q153" s="87" t="s">
        <v>269</v>
      </c>
      <c r="R153" s="87" t="s">
        <v>285</v>
      </c>
    </row>
    <row r="154" spans="16:18" ht="19.5" customHeight="1">
      <c r="P154" s="86" t="s">
        <v>429</v>
      </c>
      <c r="Q154" s="87" t="s">
        <v>282</v>
      </c>
      <c r="R154" s="87" t="s">
        <v>287</v>
      </c>
    </row>
    <row r="155" spans="16:18" ht="19.5" customHeight="1">
      <c r="P155" s="86" t="s">
        <v>430</v>
      </c>
      <c r="Q155" s="87" t="s">
        <v>259</v>
      </c>
      <c r="R155" s="87" t="s">
        <v>309</v>
      </c>
    </row>
    <row r="156" spans="16:18" ht="19.5" customHeight="1">
      <c r="P156" s="86" t="s">
        <v>431</v>
      </c>
      <c r="Q156" s="87" t="s">
        <v>262</v>
      </c>
      <c r="R156" s="87" t="s">
        <v>333</v>
      </c>
    </row>
    <row r="157" spans="16:18" ht="19.5" customHeight="1">
      <c r="P157" s="86" t="s">
        <v>432</v>
      </c>
      <c r="Q157" s="87" t="s">
        <v>259</v>
      </c>
      <c r="R157" s="87" t="s">
        <v>273</v>
      </c>
    </row>
    <row r="158" spans="16:18" ht="19.5" customHeight="1">
      <c r="P158" s="86" t="s">
        <v>433</v>
      </c>
      <c r="Q158" s="87" t="s">
        <v>259</v>
      </c>
      <c r="R158" s="87" t="s">
        <v>285</v>
      </c>
    </row>
    <row r="159" spans="16:18" ht="19.5" customHeight="1">
      <c r="P159" s="86" t="s">
        <v>434</v>
      </c>
      <c r="Q159" s="87" t="s">
        <v>269</v>
      </c>
      <c r="R159" s="87" t="s">
        <v>270</v>
      </c>
    </row>
    <row r="160" spans="16:18" ht="19.5" customHeight="1">
      <c r="P160" s="86" t="s">
        <v>435</v>
      </c>
      <c r="Q160" s="87" t="s">
        <v>282</v>
      </c>
      <c r="R160" s="87" t="s">
        <v>283</v>
      </c>
    </row>
    <row r="161" spans="16:18" ht="19.5" customHeight="1">
      <c r="P161" s="86" t="s">
        <v>436</v>
      </c>
      <c r="Q161" s="87" t="s">
        <v>259</v>
      </c>
      <c r="R161" s="87" t="s">
        <v>273</v>
      </c>
    </row>
    <row r="162" spans="16:18" ht="19.5" customHeight="1">
      <c r="P162" s="86" t="s">
        <v>437</v>
      </c>
      <c r="Q162" s="87" t="s">
        <v>282</v>
      </c>
      <c r="R162" s="87" t="s">
        <v>283</v>
      </c>
    </row>
    <row r="163" spans="16:18" ht="19.5" customHeight="1">
      <c r="P163" s="86" t="s">
        <v>438</v>
      </c>
      <c r="Q163" s="87" t="s">
        <v>269</v>
      </c>
      <c r="R163" s="87" t="s">
        <v>270</v>
      </c>
    </row>
    <row r="164" spans="16:18" ht="19.5" customHeight="1">
      <c r="P164" s="86" t="s">
        <v>439</v>
      </c>
      <c r="Q164" s="87" t="s">
        <v>282</v>
      </c>
      <c r="R164" s="87" t="s">
        <v>287</v>
      </c>
    </row>
    <row r="165" spans="16:18" ht="19.5" customHeight="1">
      <c r="P165" s="86" t="s">
        <v>440</v>
      </c>
      <c r="Q165" s="87" t="s">
        <v>262</v>
      </c>
      <c r="R165" s="87" t="s">
        <v>333</v>
      </c>
    </row>
    <row r="166" spans="16:18" ht="19.5" customHeight="1">
      <c r="P166" s="86" t="s">
        <v>441</v>
      </c>
      <c r="Q166" s="87" t="s">
        <v>282</v>
      </c>
      <c r="R166" s="87" t="s">
        <v>287</v>
      </c>
    </row>
    <row r="167" spans="16:18" ht="19.5" customHeight="1">
      <c r="P167" s="86" t="s">
        <v>442</v>
      </c>
      <c r="Q167" s="87" t="s">
        <v>282</v>
      </c>
      <c r="R167" s="87" t="s">
        <v>287</v>
      </c>
    </row>
    <row r="168" spans="16:18" ht="19.5" customHeight="1">
      <c r="P168" s="86" t="s">
        <v>443</v>
      </c>
      <c r="Q168" s="87" t="s">
        <v>259</v>
      </c>
      <c r="R168" s="87" t="s">
        <v>273</v>
      </c>
    </row>
    <row r="169" spans="16:18" ht="19.5" customHeight="1">
      <c r="P169" s="86" t="s">
        <v>444</v>
      </c>
      <c r="Q169" s="87" t="s">
        <v>282</v>
      </c>
      <c r="R169" s="87" t="s">
        <v>287</v>
      </c>
    </row>
    <row r="170" spans="16:18" ht="19.5" customHeight="1">
      <c r="P170" s="86" t="s">
        <v>445</v>
      </c>
      <c r="Q170" s="87" t="s">
        <v>259</v>
      </c>
      <c r="R170" s="87" t="s">
        <v>273</v>
      </c>
    </row>
    <row r="171" spans="16:18" ht="19.5" customHeight="1">
      <c r="P171" s="86" t="s">
        <v>446</v>
      </c>
      <c r="Q171" s="87" t="s">
        <v>259</v>
      </c>
      <c r="R171" s="87" t="s">
        <v>265</v>
      </c>
    </row>
    <row r="172" spans="16:18" ht="19.5" customHeight="1">
      <c r="P172" s="86" t="s">
        <v>447</v>
      </c>
      <c r="Q172" s="87" t="s">
        <v>259</v>
      </c>
      <c r="R172" s="87" t="s">
        <v>260</v>
      </c>
    </row>
    <row r="173" spans="16:18" ht="19.5" customHeight="1">
      <c r="P173" s="86" t="s">
        <v>448</v>
      </c>
      <c r="Q173" s="87" t="s">
        <v>282</v>
      </c>
      <c r="R173" s="87" t="s">
        <v>323</v>
      </c>
    </row>
    <row r="174" spans="16:18" ht="19.5" customHeight="1">
      <c r="P174" s="86" t="s">
        <v>449</v>
      </c>
      <c r="Q174" s="87" t="s">
        <v>259</v>
      </c>
      <c r="R174" s="87" t="s">
        <v>265</v>
      </c>
    </row>
    <row r="175" spans="16:18" ht="19.5" customHeight="1">
      <c r="P175" s="86" t="s">
        <v>450</v>
      </c>
      <c r="Q175" s="87" t="s">
        <v>269</v>
      </c>
      <c r="R175" s="87" t="s">
        <v>285</v>
      </c>
    </row>
    <row r="176" spans="16:18" ht="19.5" customHeight="1">
      <c r="P176" s="86" t="s">
        <v>451</v>
      </c>
      <c r="Q176" s="87" t="s">
        <v>269</v>
      </c>
      <c r="R176" s="87" t="s">
        <v>285</v>
      </c>
    </row>
    <row r="177" spans="16:18" ht="19.5" customHeight="1">
      <c r="P177" s="86" t="s">
        <v>452</v>
      </c>
      <c r="Q177" s="87" t="s">
        <v>282</v>
      </c>
      <c r="R177" s="87" t="s">
        <v>283</v>
      </c>
    </row>
    <row r="178" spans="16:18" ht="19.5" customHeight="1">
      <c r="P178" s="86" t="s">
        <v>453</v>
      </c>
      <c r="Q178" s="87" t="s">
        <v>259</v>
      </c>
      <c r="R178" s="87" t="s">
        <v>265</v>
      </c>
    </row>
    <row r="179" spans="16:18" ht="19.5" customHeight="1">
      <c r="P179" s="86" t="s">
        <v>454</v>
      </c>
      <c r="Q179" s="87" t="s">
        <v>269</v>
      </c>
      <c r="R179" s="87" t="s">
        <v>277</v>
      </c>
    </row>
    <row r="180" spans="16:18" ht="19.5" customHeight="1">
      <c r="P180" s="86" t="s">
        <v>455</v>
      </c>
      <c r="Q180" s="87" t="s">
        <v>269</v>
      </c>
      <c r="R180" s="87" t="s">
        <v>285</v>
      </c>
    </row>
    <row r="181" spans="16:18" ht="19.5" customHeight="1">
      <c r="P181" s="86" t="s">
        <v>456</v>
      </c>
      <c r="Q181" s="87" t="s">
        <v>269</v>
      </c>
      <c r="R181" s="87" t="s">
        <v>270</v>
      </c>
    </row>
  </sheetData>
  <phoneticPr fontId="1"/>
  <conditionalFormatting sqref="C7:C8">
    <cfRule type="containsText" dxfId="1" priority="2" operator="containsText" text="※">
      <formula>NOT(ISERROR(SEARCH("※",C7)))</formula>
    </cfRule>
  </conditionalFormatting>
  <conditionalFormatting sqref="C6">
    <cfRule type="containsText" dxfId="0" priority="1" operator="containsText" text="※">
      <formula>NOT(ISERROR(SEARCH("※",C6)))</formula>
    </cfRule>
  </conditionalFormatting>
  <dataValidations count="1">
    <dataValidation type="list" allowBlank="1" showInputMessage="1" showErrorMessage="1" sqref="C3:C4" xr:uid="{92A0825C-48D0-4444-8AB8-FF325C78A176}">
      <formula1>$I$6:$I$7</formula1>
    </dataValidation>
  </dataValidations>
  <pageMargins left="0.31496062992125984" right="0.31496062992125984" top="0.55118110236220474" bottom="0.15748031496062992" header="0.31496062992125984" footer="0.31496062992125984"/>
  <pageSetup paperSize="9" scale="65" orientation="portrait" blackAndWhite="1"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【記入】申込書</vt:lpstr>
      <vt:lpstr>管理画面</vt:lpstr>
      <vt:lpstr>【記入】申込書!Print_Area</vt:lpstr>
      <vt:lpstr>管理画面!Print_Area</vt:lpstr>
      <vt:lpstr>管理画面!Print_Titles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藤野 麻里奈</cp:lastModifiedBy>
  <cp:lastPrinted>2023-01-18T02:05:28Z</cp:lastPrinted>
  <dcterms:created xsi:type="dcterms:W3CDTF">2020-11-20T11:08:42Z</dcterms:created>
  <dcterms:modified xsi:type="dcterms:W3CDTF">2023-02-17T02:27:25Z</dcterms:modified>
</cp:coreProperties>
</file>